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6.xml" ContentType="application/vnd.openxmlformats-officedocument.drawing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4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421E75D4E8708AA/文档/"/>
    </mc:Choice>
  </mc:AlternateContent>
  <xr:revisionPtr revIDLastSave="16502" documentId="13_ncr:1_{B7634E45-B22D-484B-A20E-9D998B4C3E86}" xr6:coauthVersionLast="47" xr6:coauthVersionMax="47" xr10:uidLastSave="{71526FFA-0D80-4C9F-9BE1-E3948C89CAAE}"/>
  <bookViews>
    <workbookView xWindow="20505" yWindow="0" windowWidth="8295" windowHeight="8820" xr2:uid="{00000000-000D-0000-FFFF-FFFF00000000}"/>
  </bookViews>
  <sheets>
    <sheet name="管理手册" sheetId="21" r:id="rId1"/>
    <sheet name="基本信息" sheetId="3" r:id="rId2"/>
    <sheet name="奖励线" sheetId="27" r:id="rId3"/>
    <sheet name="赏金任务" sheetId="20" r:id="rId4"/>
    <sheet name="记录表" sheetId="19" r:id="rId5"/>
    <sheet name="繁荣度" sheetId="50" r:id="rId6"/>
    <sheet name="腐败名单" sheetId="46" state="hidden" r:id="rId7"/>
    <sheet name="时间计算" sheetId="22" r:id="rId8"/>
    <sheet name="升级计划" sheetId="17" r:id="rId9"/>
    <sheet name="修炼项目" sheetId="6" r:id="rId10"/>
    <sheet name="成员名单" sheetId="18" r:id="rId11"/>
    <sheet name="3750点" sheetId="24" r:id="rId12"/>
    <sheet name="入帮15天" sheetId="25" r:id="rId13"/>
    <sheet name="混帮者" sheetId="52" r:id="rId14"/>
    <sheet name="开除上限" sheetId="53" r:id="rId15"/>
    <sheet name="200万帮贡" sheetId="51" r:id="rId16"/>
    <sheet name="个人历史帮贡标准" sheetId="44" r:id="rId17"/>
    <sheet name="薪水兑换" sheetId="43" r:id="rId18"/>
    <sheet name="帮派地图" sheetId="41" r:id="rId19"/>
    <sheet name="维护时间" sheetId="4" r:id="rId20"/>
    <sheet name="敌对关系" sheetId="37" r:id="rId21"/>
    <sheet name="帮派技能" sheetId="34" r:id="rId22"/>
    <sheet name="帮派资金" sheetId="30" r:id="rId23"/>
    <sheet name="3750点帮贡" sheetId="31" r:id="rId24"/>
    <sheet name="帮派成员" sheetId="2" state="hidden" r:id="rId25"/>
    <sheet name="跑商帮贡" sheetId="5" r:id="rId26"/>
    <sheet name="平衡关系" sheetId="48" r:id="rId27"/>
    <sheet name="帮派宣言" sheetId="8" r:id="rId28"/>
    <sheet name="帮派帮规" sheetId="9" r:id="rId29"/>
    <sheet name="清除拖欠" sheetId="10" r:id="rId30"/>
    <sheet name="金银锦盒" sheetId="11" r:id="rId31"/>
    <sheet name="一级帮派" sheetId="12" r:id="rId32"/>
    <sheet name="二级帮派" sheetId="13" r:id="rId33"/>
    <sheet name="三级帮派" sheetId="14" r:id="rId34"/>
    <sheet name="四级帮派" sheetId="38" r:id="rId35"/>
    <sheet name="五级帮派" sheetId="39" r:id="rId36"/>
    <sheet name="六级帮派" sheetId="40" r:id="rId37"/>
    <sheet name="七级帮派" sheetId="7" r:id="rId38"/>
    <sheet name="青龙任务" sheetId="15" r:id="rId39"/>
    <sheet name="帮派储备金" sheetId="16" r:id="rId40"/>
    <sheet name="1傲来海阔天空福地" sheetId="23" r:id="rId41"/>
    <sheet name="社区维护任务" sheetId="45" r:id="rId42"/>
    <sheet name="跑商票数" sheetId="28" r:id="rId43"/>
    <sheet name="生活技能" sheetId="29" r:id="rId44"/>
    <sheet name="屏蔽物品" sheetId="26" r:id="rId45"/>
    <sheet name="帮派纪念册" sheetId="32" r:id="rId46"/>
    <sheet name="厢房任务" sheetId="35" r:id="rId47"/>
    <sheet name="帮派迷宫 " sheetId="42" r:id="rId48"/>
    <sheet name="写给未来" sheetId="47" r:id="rId4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52" l="1"/>
  <c r="J6" i="52" s="1"/>
  <c r="L6" i="52" s="1"/>
  <c r="I5" i="52"/>
  <c r="J5" i="52" s="1"/>
  <c r="L5" i="52" s="1"/>
  <c r="I4" i="52"/>
  <c r="J4" i="52" s="1"/>
  <c r="L4" i="52" s="1"/>
  <c r="I3" i="52"/>
  <c r="J3" i="52" s="1"/>
  <c r="L3" i="52" s="1"/>
  <c r="I2" i="52"/>
  <c r="J2" i="52" s="1"/>
  <c r="L2" i="52" s="1"/>
  <c r="I7" i="52"/>
  <c r="J7" i="52" s="1"/>
  <c r="L7" i="52" s="1"/>
  <c r="E3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2" i="25"/>
  <c r="D3" i="17"/>
  <c r="D4" i="17"/>
  <c r="D5" i="17"/>
  <c r="E65" i="29"/>
  <c r="F65" i="29"/>
  <c r="F67" i="29" s="1"/>
  <c r="F69" i="29" s="1"/>
  <c r="F70" i="29" s="1"/>
  <c r="D65" i="29"/>
  <c r="B191" i="22"/>
  <c r="B192" i="22" s="1"/>
  <c r="B194" i="22" s="1"/>
  <c r="B195" i="22" s="1"/>
  <c r="B197" i="22" s="1"/>
  <c r="B199" i="22" s="1"/>
  <c r="B200" i="22" s="1"/>
  <c r="B92" i="6"/>
  <c r="B17" i="43"/>
  <c r="B19" i="43" s="1"/>
  <c r="B178" i="22"/>
  <c r="B179" i="22" s="1"/>
  <c r="B180" i="22" s="1"/>
  <c r="C3" i="53"/>
  <c r="C4" i="53"/>
  <c r="C5" i="53"/>
  <c r="C6" i="53"/>
  <c r="C7" i="53"/>
  <c r="C8" i="53"/>
  <c r="C9" i="53"/>
  <c r="C10" i="53"/>
  <c r="C11" i="53"/>
  <c r="C12" i="53"/>
  <c r="C13" i="53"/>
  <c r="C14" i="53"/>
  <c r="C15" i="53"/>
  <c r="C16" i="53"/>
  <c r="C17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52" i="53"/>
  <c r="C53" i="53"/>
  <c r="C54" i="53"/>
  <c r="C55" i="53"/>
  <c r="C56" i="53"/>
  <c r="C57" i="53"/>
  <c r="C58" i="53"/>
  <c r="C59" i="53"/>
  <c r="C60" i="53"/>
  <c r="C61" i="53"/>
  <c r="C62" i="53"/>
  <c r="C63" i="53"/>
  <c r="C64" i="53"/>
  <c r="C65" i="53"/>
  <c r="C66" i="53"/>
  <c r="C67" i="53"/>
  <c r="C68" i="53"/>
  <c r="C69" i="53"/>
  <c r="C70" i="53"/>
  <c r="C71" i="53"/>
  <c r="C72" i="53"/>
  <c r="C73" i="53"/>
  <c r="C74" i="53"/>
  <c r="C75" i="53"/>
  <c r="C76" i="53"/>
  <c r="C77" i="53"/>
  <c r="C78" i="53"/>
  <c r="C79" i="53"/>
  <c r="C80" i="53"/>
  <c r="C81" i="53"/>
  <c r="C82" i="53"/>
  <c r="C83" i="53"/>
  <c r="C84" i="53"/>
  <c r="C85" i="53"/>
  <c r="C86" i="53"/>
  <c r="C87" i="53"/>
  <c r="C88" i="53"/>
  <c r="C89" i="53"/>
  <c r="C90" i="53"/>
  <c r="C91" i="53"/>
  <c r="C92" i="53"/>
  <c r="C93" i="53"/>
  <c r="C94" i="53"/>
  <c r="C95" i="53"/>
  <c r="C96" i="53"/>
  <c r="C97" i="53"/>
  <c r="C98" i="53"/>
  <c r="C99" i="53"/>
  <c r="C100" i="53"/>
  <c r="C101" i="53"/>
  <c r="C102" i="53"/>
  <c r="C103" i="53"/>
  <c r="C104" i="53"/>
  <c r="C105" i="53"/>
  <c r="C106" i="53"/>
  <c r="C107" i="53"/>
  <c r="C108" i="53"/>
  <c r="C109" i="53"/>
  <c r="C110" i="53"/>
  <c r="C111" i="53"/>
  <c r="C112" i="53"/>
  <c r="C113" i="53"/>
  <c r="C114" i="53"/>
  <c r="C115" i="53"/>
  <c r="C116" i="53"/>
  <c r="C117" i="53"/>
  <c r="C118" i="53"/>
  <c r="C119" i="53"/>
  <c r="C120" i="53"/>
  <c r="C121" i="53"/>
  <c r="C122" i="53"/>
  <c r="C123" i="53"/>
  <c r="C124" i="53"/>
  <c r="C125" i="53"/>
  <c r="C126" i="53"/>
  <c r="C127" i="53"/>
  <c r="C128" i="53"/>
  <c r="C129" i="53"/>
  <c r="C130" i="53"/>
  <c r="C131" i="53"/>
  <c r="C132" i="53"/>
  <c r="C133" i="53"/>
  <c r="C134" i="53"/>
  <c r="C135" i="53"/>
  <c r="C136" i="53"/>
  <c r="C137" i="53"/>
  <c r="C138" i="53"/>
  <c r="C139" i="53"/>
  <c r="C140" i="53"/>
  <c r="C141" i="53"/>
  <c r="C142" i="53"/>
  <c r="C143" i="53"/>
  <c r="C144" i="53"/>
  <c r="C145" i="53"/>
  <c r="C146" i="53"/>
  <c r="C147" i="53"/>
  <c r="C148" i="53"/>
  <c r="C149" i="53"/>
  <c r="C150" i="53"/>
  <c r="C151" i="53"/>
  <c r="C152" i="53"/>
  <c r="C153" i="53"/>
  <c r="C154" i="53"/>
  <c r="C155" i="53"/>
  <c r="C156" i="53"/>
  <c r="C157" i="53"/>
  <c r="C158" i="53"/>
  <c r="C159" i="53"/>
  <c r="C160" i="53"/>
  <c r="C161" i="53"/>
  <c r="C162" i="53"/>
  <c r="C163" i="53"/>
  <c r="C164" i="53"/>
  <c r="C165" i="53"/>
  <c r="C166" i="53"/>
  <c r="C167" i="53"/>
  <c r="C168" i="53"/>
  <c r="C169" i="53"/>
  <c r="C170" i="53"/>
  <c r="C171" i="53"/>
  <c r="C172" i="53"/>
  <c r="C173" i="53"/>
  <c r="C174" i="53"/>
  <c r="C175" i="53"/>
  <c r="C176" i="53"/>
  <c r="C177" i="53"/>
  <c r="C178" i="53"/>
  <c r="C179" i="53"/>
  <c r="C180" i="53"/>
  <c r="C181" i="53"/>
  <c r="C182" i="53"/>
  <c r="C183" i="53"/>
  <c r="C184" i="53"/>
  <c r="C185" i="53"/>
  <c r="C186" i="53"/>
  <c r="C187" i="53"/>
  <c r="C188" i="53"/>
  <c r="C189" i="53"/>
  <c r="C190" i="53"/>
  <c r="C191" i="53"/>
  <c r="C192" i="53"/>
  <c r="C193" i="53"/>
  <c r="C194" i="53"/>
  <c r="C195" i="53"/>
  <c r="C196" i="53"/>
  <c r="C197" i="53"/>
  <c r="C198" i="53"/>
  <c r="C199" i="53"/>
  <c r="C200" i="53"/>
  <c r="C201" i="53"/>
  <c r="C2" i="53"/>
  <c r="D3" i="20"/>
  <c r="D4" i="20"/>
  <c r="G4" i="20" s="1"/>
  <c r="D5" i="20"/>
  <c r="F5" i="20" s="1"/>
  <c r="A771" i="11"/>
  <c r="A773" i="11" s="1"/>
  <c r="A775" i="11" s="1"/>
  <c r="A777" i="11" s="1"/>
  <c r="D70" i="3"/>
  <c r="B28" i="16"/>
  <c r="B27" i="16"/>
  <c r="B22" i="16"/>
  <c r="B35" i="16" s="1"/>
  <c r="B20" i="16"/>
  <c r="B31" i="16" s="1"/>
  <c r="B33" i="16" s="1"/>
  <c r="B36" i="16" s="1"/>
  <c r="B13" i="16"/>
  <c r="B15" i="16" s="1"/>
  <c r="B17" i="16" s="1"/>
  <c r="B11" i="16"/>
  <c r="A14" i="27"/>
  <c r="C14" i="27" s="1"/>
  <c r="B11" i="27"/>
  <c r="C3" i="3"/>
  <c r="B20" i="3" s="1"/>
  <c r="C90" i="31"/>
  <c r="B168" i="3"/>
  <c r="D173" i="3" s="1"/>
  <c r="D167" i="3"/>
  <c r="D166" i="3"/>
  <c r="A4" i="51"/>
  <c r="A8" i="51" s="1"/>
  <c r="A19" i="34"/>
  <c r="A12" i="50"/>
  <c r="A15" i="50" s="1"/>
  <c r="A16" i="50" s="1"/>
  <c r="A18" i="50" s="1"/>
  <c r="D6" i="20"/>
  <c r="G6" i="20" s="1"/>
  <c r="B36" i="22"/>
  <c r="E11" i="48"/>
  <c r="F11" i="48" s="1"/>
  <c r="C13" i="48"/>
  <c r="F4" i="48"/>
  <c r="F5" i="48"/>
  <c r="F6" i="48"/>
  <c r="F7" i="48"/>
  <c r="F8" i="48"/>
  <c r="F9" i="48"/>
  <c r="F3" i="48"/>
  <c r="E10" i="48"/>
  <c r="C10" i="48"/>
  <c r="D4" i="48"/>
  <c r="D5" i="48"/>
  <c r="D6" i="48"/>
  <c r="D7" i="48"/>
  <c r="D8" i="48"/>
  <c r="D9" i="48"/>
  <c r="D3" i="48"/>
  <c r="B10" i="48"/>
  <c r="B30" i="22"/>
  <c r="B29" i="22" s="1"/>
  <c r="B28" i="22" s="1"/>
  <c r="B27" i="22" s="1"/>
  <c r="B26" i="22" s="1"/>
  <c r="B25" i="22" s="1"/>
  <c r="B24" i="22" s="1"/>
  <c r="B23" i="22" s="1"/>
  <c r="B22" i="22" s="1"/>
  <c r="B21" i="22" s="1"/>
  <c r="B20" i="22" s="1"/>
  <c r="B19" i="22" s="1"/>
  <c r="B18" i="22" s="1"/>
  <c r="B17" i="22" s="1"/>
  <c r="B16" i="22" s="1"/>
  <c r="B15" i="22" s="1"/>
  <c r="B10" i="22"/>
  <c r="B9" i="22" s="1"/>
  <c r="B8" i="22" s="1"/>
  <c r="B7" i="22" s="1"/>
  <c r="B6" i="22" s="1"/>
  <c r="B5" i="22" s="1"/>
  <c r="B4" i="22" s="1"/>
  <c r="B3" i="22" s="1"/>
  <c r="B169" i="22"/>
  <c r="B170" i="22" s="1"/>
  <c r="B171" i="22" s="1"/>
  <c r="D19" i="3"/>
  <c r="B74" i="3" s="1"/>
  <c r="B19" i="3"/>
  <c r="B53" i="3"/>
  <c r="B29" i="3"/>
  <c r="A6" i="45"/>
  <c r="A3" i="45"/>
  <c r="D31" i="3"/>
  <c r="B31" i="3"/>
  <c r="B30" i="3"/>
  <c r="D30" i="3" s="1"/>
  <c r="A9" i="3"/>
  <c r="A757" i="11"/>
  <c r="A759" i="11" s="1"/>
  <c r="A761" i="11" s="1"/>
  <c r="A763" i="11" s="1"/>
  <c r="B72" i="3"/>
  <c r="D73" i="3" s="1"/>
  <c r="D29" i="3"/>
  <c r="D32" i="3"/>
  <c r="B22" i="3"/>
  <c r="B75" i="3" s="1"/>
  <c r="B76" i="3" s="1"/>
  <c r="D20" i="3"/>
  <c r="B22" i="42"/>
  <c r="B27" i="42" s="1"/>
  <c r="B21" i="42"/>
  <c r="B26" i="42" s="1"/>
  <c r="D7" i="20"/>
  <c r="F7" i="20" s="1"/>
  <c r="D8" i="20"/>
  <c r="G8" i="20" s="1"/>
  <c r="D14" i="44"/>
  <c r="D13" i="44"/>
  <c r="D12" i="44"/>
  <c r="D11" i="44"/>
  <c r="D10" i="44"/>
  <c r="D9" i="44"/>
  <c r="D8" i="44"/>
  <c r="D7" i="44"/>
  <c r="D6" i="44"/>
  <c r="D5" i="44"/>
  <c r="D4" i="44"/>
  <c r="D3" i="44"/>
  <c r="D9" i="20"/>
  <c r="G9" i="20" s="1"/>
  <c r="B74" i="21"/>
  <c r="B64" i="21"/>
  <c r="B63" i="21"/>
  <c r="B62" i="21"/>
  <c r="B61" i="21"/>
  <c r="B60" i="21"/>
  <c r="B59" i="21"/>
  <c r="B52" i="3"/>
  <c r="B14" i="43"/>
  <c r="B86" i="6"/>
  <c r="B5" i="43"/>
  <c r="B7" i="43" s="1"/>
  <c r="D163" i="3"/>
  <c r="D94" i="3"/>
  <c r="F30" i="20"/>
  <c r="F29" i="20"/>
  <c r="C52" i="31"/>
  <c r="D52" i="31" s="1"/>
  <c r="C51" i="31"/>
  <c r="D51" i="31" s="1"/>
  <c r="C26" i="31"/>
  <c r="D26" i="31" s="1"/>
  <c r="C23" i="31"/>
  <c r="D23" i="31" s="1"/>
  <c r="C24" i="31"/>
  <c r="D24" i="31" s="1"/>
  <c r="C25" i="31"/>
  <c r="D25" i="31" s="1"/>
  <c r="C20" i="31"/>
  <c r="D20" i="31" s="1"/>
  <c r="C21" i="31"/>
  <c r="D21" i="31" s="1"/>
  <c r="C22" i="31"/>
  <c r="D22" i="31" s="1"/>
  <c r="C19" i="31"/>
  <c r="D19" i="31" s="1"/>
  <c r="C18" i="31"/>
  <c r="D18" i="31" s="1"/>
  <c r="C17" i="31"/>
  <c r="D17" i="31" s="1"/>
  <c r="C39" i="31"/>
  <c r="D39" i="31" s="1"/>
  <c r="C37" i="31"/>
  <c r="D37" i="31" s="1"/>
  <c r="C38" i="31"/>
  <c r="D38" i="31" s="1"/>
  <c r="C16" i="31"/>
  <c r="D16" i="31" s="1"/>
  <c r="A108" i="30"/>
  <c r="G44" i="29"/>
  <c r="F44" i="29"/>
  <c r="E44" i="29"/>
  <c r="E48" i="29" s="1"/>
  <c r="D44" i="29"/>
  <c r="D51" i="29" s="1"/>
  <c r="D53" i="29" s="1"/>
  <c r="D54" i="29" s="1"/>
  <c r="D55" i="29" s="1"/>
  <c r="C44" i="29"/>
  <c r="B102" i="3"/>
  <c r="C102" i="3" s="1"/>
  <c r="D98" i="3"/>
  <c r="B103" i="3" s="1"/>
  <c r="B97" i="3"/>
  <c r="D97" i="3" s="1"/>
  <c r="B101" i="3" s="1"/>
  <c r="C23" i="17"/>
  <c r="C24" i="17" s="1"/>
  <c r="C25" i="17" s="1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B92" i="3"/>
  <c r="B94" i="3" s="1"/>
  <c r="E19" i="34"/>
  <c r="D19" i="34"/>
  <c r="B86" i="31"/>
  <c r="C86" i="31" s="1"/>
  <c r="B87" i="31"/>
  <c r="C87" i="31" s="1"/>
  <c r="B88" i="31"/>
  <c r="C88" i="31" s="1"/>
  <c r="B89" i="31"/>
  <c r="C89" i="31" s="1"/>
  <c r="B85" i="31"/>
  <c r="C85" i="31" s="1"/>
  <c r="C78" i="31"/>
  <c r="C79" i="31"/>
  <c r="C80" i="31"/>
  <c r="C81" i="31"/>
  <c r="C77" i="31"/>
  <c r="C13" i="31"/>
  <c r="D13" i="31" s="1"/>
  <c r="C14" i="31"/>
  <c r="D14" i="31" s="1"/>
  <c r="C15" i="31"/>
  <c r="D15" i="31" s="1"/>
  <c r="C10" i="31"/>
  <c r="D10" i="31" s="1"/>
  <c r="C11" i="31"/>
  <c r="D11" i="31" s="1"/>
  <c r="C12" i="31"/>
  <c r="D12" i="31" s="1"/>
  <c r="C73" i="31"/>
  <c r="D73" i="31" s="1"/>
  <c r="C72" i="31"/>
  <c r="D72" i="31" s="1"/>
  <c r="C71" i="31"/>
  <c r="D71" i="31" s="1"/>
  <c r="C70" i="31"/>
  <c r="D70" i="31" s="1"/>
  <c r="C69" i="31"/>
  <c r="D69" i="31" s="1"/>
  <c r="C68" i="31"/>
  <c r="D68" i="31" s="1"/>
  <c r="C67" i="31"/>
  <c r="D67" i="31" s="1"/>
  <c r="C57" i="31"/>
  <c r="D57" i="31" s="1"/>
  <c r="C58" i="31"/>
  <c r="D58" i="31" s="1"/>
  <c r="C59" i="31"/>
  <c r="D59" i="31" s="1"/>
  <c r="C60" i="31"/>
  <c r="D60" i="31" s="1"/>
  <c r="C61" i="31"/>
  <c r="D61" i="31" s="1"/>
  <c r="C62" i="31"/>
  <c r="D62" i="31" s="1"/>
  <c r="C56" i="31"/>
  <c r="D56" i="31" s="1"/>
  <c r="C45" i="31"/>
  <c r="D45" i="31" s="1"/>
  <c r="C46" i="31"/>
  <c r="D46" i="31" s="1"/>
  <c r="C47" i="31"/>
  <c r="D47" i="31" s="1"/>
  <c r="C48" i="31"/>
  <c r="D48" i="31" s="1"/>
  <c r="C49" i="31"/>
  <c r="D49" i="31" s="1"/>
  <c r="C50" i="31"/>
  <c r="D50" i="31" s="1"/>
  <c r="C44" i="31"/>
  <c r="D44" i="31" s="1"/>
  <c r="C31" i="31"/>
  <c r="D31" i="31" s="1"/>
  <c r="C32" i="31"/>
  <c r="D32" i="31" s="1"/>
  <c r="C33" i="31"/>
  <c r="D33" i="31" s="1"/>
  <c r="C34" i="31"/>
  <c r="D34" i="31" s="1"/>
  <c r="C35" i="31"/>
  <c r="D35" i="31" s="1"/>
  <c r="C36" i="31"/>
  <c r="D36" i="31" s="1"/>
  <c r="C30" i="31"/>
  <c r="D30" i="31" s="1"/>
  <c r="C5" i="31"/>
  <c r="D5" i="31" s="1"/>
  <c r="C6" i="31"/>
  <c r="D6" i="31" s="1"/>
  <c r="C7" i="31"/>
  <c r="D7" i="31" s="1"/>
  <c r="C8" i="31"/>
  <c r="D8" i="31" s="1"/>
  <c r="C9" i="31"/>
  <c r="D9" i="31" s="1"/>
  <c r="C4" i="31"/>
  <c r="D4" i="31" s="1"/>
  <c r="G21" i="29"/>
  <c r="F21" i="29"/>
  <c r="E21" i="29"/>
  <c r="D21" i="29"/>
  <c r="C21" i="29"/>
  <c r="C22" i="29" s="1"/>
  <c r="B11" i="28"/>
  <c r="D11" i="28" s="1"/>
  <c r="B12" i="28"/>
  <c r="D12" i="28" s="1"/>
  <c r="B13" i="28"/>
  <c r="D13" i="28" s="1"/>
  <c r="B10" i="28"/>
  <c r="D10" i="28" s="1"/>
  <c r="D4" i="28"/>
  <c r="D5" i="28"/>
  <c r="D6" i="28"/>
  <c r="D3" i="28"/>
  <c r="B7" i="27"/>
  <c r="B8" i="27" s="1"/>
  <c r="B34" i="6"/>
  <c r="B35" i="6" s="1"/>
  <c r="C59" i="6"/>
  <c r="C60" i="6"/>
  <c r="C61" i="6"/>
  <c r="C62" i="6"/>
  <c r="C63" i="6"/>
  <c r="C64" i="6"/>
  <c r="C65" i="6"/>
  <c r="C66" i="6"/>
  <c r="C58" i="6"/>
  <c r="B45" i="6"/>
  <c r="B42" i="6"/>
  <c r="B44" i="6" s="1"/>
  <c r="B5" i="16"/>
  <c r="E5" i="16" s="1"/>
  <c r="B2" i="16"/>
  <c r="E2" i="16" s="1"/>
  <c r="B38" i="6"/>
  <c r="A144" i="3"/>
  <c r="A146" i="3" s="1"/>
  <c r="C43" i="15"/>
  <c r="B43" i="15"/>
  <c r="C26" i="15"/>
  <c r="D26" i="15" s="1"/>
  <c r="C27" i="15"/>
  <c r="D27" i="15" s="1"/>
  <c r="C28" i="15"/>
  <c r="D28" i="15" s="1"/>
  <c r="C29" i="15"/>
  <c r="D29" i="15" s="1"/>
  <c r="C30" i="15"/>
  <c r="D30" i="15" s="1"/>
  <c r="C31" i="15"/>
  <c r="D31" i="15" s="1"/>
  <c r="B2" i="15"/>
  <c r="D2" i="15" s="1"/>
  <c r="B3" i="15"/>
  <c r="D3" i="15" s="1"/>
  <c r="B4" i="15"/>
  <c r="D4" i="15" s="1"/>
  <c r="B5" i="15"/>
  <c r="D5" i="15" s="1"/>
  <c r="B6" i="15"/>
  <c r="D6" i="15" s="1"/>
  <c r="B1" i="15"/>
  <c r="D1" i="15" s="1"/>
  <c r="B21" i="15"/>
  <c r="B22" i="15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2" i="11"/>
  <c r="C751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699" i="11"/>
  <c r="C700" i="11"/>
  <c r="C701" i="11"/>
  <c r="C702" i="11"/>
  <c r="C703" i="11"/>
  <c r="C704" i="11"/>
  <c r="C705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74" i="11"/>
  <c r="C75" i="11"/>
  <c r="C76" i="11"/>
  <c r="C77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2" i="11"/>
  <c r="A143" i="3"/>
  <c r="A145" i="3" s="1"/>
  <c r="B4" i="6"/>
  <c r="D4" i="6" s="1"/>
  <c r="B5" i="6"/>
  <c r="D5" i="6" s="1"/>
  <c r="B6" i="6"/>
  <c r="D6" i="6" s="1"/>
  <c r="B7" i="6"/>
  <c r="D7" i="6" s="1"/>
  <c r="B8" i="6"/>
  <c r="D8" i="6" s="1"/>
  <c r="B9" i="6"/>
  <c r="D9" i="6" s="1"/>
  <c r="B10" i="6"/>
  <c r="D10" i="6" s="1"/>
  <c r="B11" i="6"/>
  <c r="D11" i="6" s="1"/>
  <c r="B12" i="6"/>
  <c r="D12" i="6" s="1"/>
  <c r="B13" i="6"/>
  <c r="D13" i="6" s="1"/>
  <c r="B14" i="6"/>
  <c r="D14" i="6" s="1"/>
  <c r="B15" i="6"/>
  <c r="D15" i="6" s="1"/>
  <c r="B16" i="6"/>
  <c r="D16" i="6" s="1"/>
  <c r="B17" i="6"/>
  <c r="D17" i="6" s="1"/>
  <c r="B18" i="6"/>
  <c r="D18" i="6" s="1"/>
  <c r="B19" i="6"/>
  <c r="D19" i="6" s="1"/>
  <c r="B20" i="6"/>
  <c r="D20" i="6" s="1"/>
  <c r="B21" i="6"/>
  <c r="D21" i="6" s="1"/>
  <c r="B22" i="6"/>
  <c r="D22" i="6" s="1"/>
  <c r="B23" i="6"/>
  <c r="D23" i="6" s="1"/>
  <c r="B24" i="6"/>
  <c r="D24" i="6" s="1"/>
  <c r="B25" i="6"/>
  <c r="D25" i="6" s="1"/>
  <c r="B26" i="6"/>
  <c r="D26" i="6" s="1"/>
  <c r="B27" i="6"/>
  <c r="D27" i="6" s="1"/>
  <c r="B3" i="6"/>
  <c r="D3" i="6" s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E2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8" i="5" s="1"/>
  <c r="C2" i="5"/>
  <c r="B36" i="3"/>
  <c r="B182" i="22" l="1"/>
  <c r="D168" i="3"/>
  <c r="D169" i="3" s="1"/>
  <c r="D170" i="3" s="1"/>
  <c r="D171" i="3" s="1"/>
  <c r="B37" i="16"/>
  <c r="A780" i="11"/>
  <c r="A782" i="11" s="1"/>
  <c r="A779" i="11"/>
  <c r="A13" i="51"/>
  <c r="A14" i="51" s="1"/>
  <c r="A15" i="51" s="1"/>
  <c r="A11" i="51"/>
  <c r="D13" i="48"/>
  <c r="A15" i="27"/>
  <c r="B9" i="43"/>
  <c r="B10" i="43" s="1"/>
  <c r="B11" i="43" s="1"/>
  <c r="B12" i="43" s="1"/>
  <c r="B25" i="16"/>
  <c r="A7" i="51"/>
  <c r="A10" i="51" s="1"/>
  <c r="F10" i="48"/>
  <c r="D21" i="3"/>
  <c r="C133" i="3" s="1"/>
  <c r="C134" i="3" s="1"/>
  <c r="C135" i="3" s="1"/>
  <c r="B174" i="3"/>
  <c r="D174" i="3"/>
  <c r="B176" i="3"/>
  <c r="B177" i="3" s="1"/>
  <c r="B178" i="3" s="1"/>
  <c r="D172" i="3"/>
  <c r="D10" i="48"/>
  <c r="B35" i="22"/>
  <c r="B172" i="22"/>
  <c r="B67" i="3"/>
  <c r="B68" i="3" s="1"/>
  <c r="D68" i="3" s="1"/>
  <c r="B32" i="3"/>
  <c r="B33" i="3" s="1"/>
  <c r="D33" i="3" s="1"/>
  <c r="D74" i="3"/>
  <c r="D75" i="3"/>
  <c r="D24" i="3"/>
  <c r="B25" i="3" s="1"/>
  <c r="D25" i="3" s="1"/>
  <c r="B78" i="3"/>
  <c r="B47" i="3"/>
  <c r="D72" i="3"/>
  <c r="A116" i="3" s="1"/>
  <c r="A118" i="3" s="1"/>
  <c r="A120" i="3" s="1"/>
  <c r="D124" i="3"/>
  <c r="B161" i="3"/>
  <c r="B162" i="3" s="1"/>
  <c r="B163" i="3" s="1"/>
  <c r="B21" i="3"/>
  <c r="B39" i="3" s="1"/>
  <c r="B42" i="3" s="1"/>
  <c r="B40" i="3" s="1"/>
  <c r="B126" i="3"/>
  <c r="A138" i="3"/>
  <c r="A139" i="3" s="1"/>
  <c r="B70" i="3"/>
  <c r="F8" i="20"/>
  <c r="G7" i="20"/>
  <c r="F9" i="20"/>
  <c r="F6" i="20"/>
  <c r="G5" i="20"/>
  <c r="G22" i="29"/>
  <c r="D13" i="20"/>
  <c r="B65" i="21"/>
  <c r="B66" i="21" s="1"/>
  <c r="F3" i="20"/>
  <c r="D21" i="17"/>
  <c r="D23" i="17" s="1"/>
  <c r="D24" i="17" s="1"/>
  <c r="D25" i="17" s="1"/>
  <c r="D7" i="15"/>
  <c r="D8" i="15" s="1"/>
  <c r="F4" i="20"/>
  <c r="G3" i="20"/>
  <c r="B7" i="15"/>
  <c r="D9" i="15" s="1"/>
  <c r="B53" i="20" l="1"/>
  <c r="B52" i="20"/>
  <c r="C15" i="27"/>
  <c r="A16" i="27"/>
  <c r="D180" i="3"/>
  <c r="D178" i="3"/>
  <c r="D179" i="3" s="1"/>
  <c r="D47" i="3"/>
  <c r="D49" i="3" s="1"/>
  <c r="D53" i="3"/>
  <c r="F10" i="20"/>
  <c r="G10" i="20"/>
  <c r="B174" i="22"/>
  <c r="B176" i="22" s="1"/>
  <c r="G11" i="20"/>
  <c r="G12" i="20" s="1"/>
  <c r="F11" i="20"/>
  <c r="D11" i="20" s="1"/>
  <c r="D12" i="20" s="1"/>
  <c r="C10" i="20" s="1"/>
  <c r="B69" i="3"/>
  <c r="D69" i="3" s="1"/>
  <c r="A142" i="3" s="1"/>
  <c r="B85" i="3"/>
  <c r="B86" i="3" s="1"/>
  <c r="B34" i="3"/>
  <c r="D34" i="3" s="1"/>
  <c r="D52" i="3"/>
  <c r="B82" i="3"/>
  <c r="B55" i="3"/>
  <c r="D48" i="3"/>
  <c r="D50" i="3" s="1"/>
  <c r="D51" i="3" s="1"/>
  <c r="D78" i="3"/>
  <c r="B79" i="3" s="1"/>
  <c r="D79" i="3" s="1"/>
  <c r="B80" i="3" s="1"/>
  <c r="B26" i="3"/>
  <c r="D26" i="3" s="1"/>
  <c r="D27" i="3" s="1"/>
  <c r="D39" i="3"/>
  <c r="B44" i="3" s="1"/>
  <c r="B45" i="3"/>
  <c r="B43" i="3"/>
  <c r="D42" i="3"/>
  <c r="D40" i="3" s="1"/>
  <c r="D22" i="3"/>
  <c r="D23" i="3" s="1"/>
  <c r="D81" i="3" s="1"/>
  <c r="B21" i="17"/>
  <c r="B23" i="17" s="1"/>
  <c r="B24" i="17" s="1"/>
  <c r="B25" i="17" s="1"/>
  <c r="A17" i="27" l="1"/>
  <c r="C16" i="27"/>
  <c r="D55" i="3"/>
  <c r="B61" i="3" s="1"/>
  <c r="D61" i="3" s="1"/>
  <c r="D45" i="3"/>
  <c r="D43" i="3"/>
  <c r="B56" i="3"/>
  <c r="B57" i="3" s="1"/>
  <c r="D57" i="3" s="1"/>
  <c r="B63" i="3" s="1"/>
  <c r="D63" i="3" s="1"/>
  <c r="B99" i="3"/>
  <c r="D99" i="3" s="1"/>
  <c r="C101" i="3" s="1"/>
  <c r="C103" i="3" s="1"/>
  <c r="D83" i="3"/>
  <c r="D84" i="3" s="1"/>
  <c r="D82" i="3"/>
  <c r="D80" i="3"/>
  <c r="D44" i="3"/>
  <c r="B81" i="3"/>
  <c r="F12" i="20"/>
  <c r="A18" i="27" l="1"/>
  <c r="C17" i="27"/>
  <c r="B59" i="3"/>
  <c r="D59" i="3" s="1"/>
  <c r="B65" i="3" s="1"/>
  <c r="D65" i="3" s="1"/>
  <c r="B58" i="3"/>
  <c r="D58" i="3" s="1"/>
  <c r="B64" i="3" s="1"/>
  <c r="D64" i="3" s="1"/>
  <c r="D56" i="3"/>
  <c r="B62" i="3" s="1"/>
  <c r="D62" i="3" s="1"/>
  <c r="A19" i="27" l="1"/>
  <c r="C18" i="27"/>
  <c r="A20" i="27" l="1"/>
  <c r="C19" i="27"/>
  <c r="A21" i="27" l="1"/>
  <c r="C20" i="27"/>
  <c r="A22" i="27" l="1"/>
  <c r="C22" i="27" s="1"/>
  <c r="C21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  <author>liyongsheng</author>
  </authors>
  <commentList>
    <comment ref="A2" authorId="0" shapeId="0" xr:uid="{7F5E4233-44DA-4FE3-8610-3109B27041D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1、打开帮派界面
2、查看[帮派资金]后面的数字。</t>
        </r>
      </text>
    </comment>
    <comment ref="A3" authorId="0" shapeId="0" xr:uid="{1D448BA5-AAE2-4811-ACA9-081524A11CB0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1、前往帮派的[金库]
2、点击“白虎堂总管”
3、前面的数字就是维护线</t>
        </r>
      </text>
    </comment>
    <comment ref="A4" authorId="0" shapeId="0" xr:uid="{A66BF1E4-D4E5-4E7E-91B0-189127064D17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1、前往帮派的[金库]
2、点击“白虎堂总管”
3、后面的数字就是奖励线。</t>
        </r>
      </text>
    </comment>
    <comment ref="A5" authorId="0" shapeId="0" xr:uid="{CE8AA39D-9838-451F-BF99-6ABAB87FC07A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1、通过Alt+B打开帮派界面
2、点击【建筑】界面
3、查看最下面的【维护费】</t>
        </r>
      </text>
    </comment>
    <comment ref="A6" authorId="0" shapeId="0" xr:uid="{5A97F39C-BD51-4421-8BD6-D0414DF022DD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1、打开帮派界面
2、查看【维护时间】
最后一个数字，是跑商二刷时间。
2022-12-29 23:12
河南3区南阳府二刷时间4分10秒</t>
        </r>
      </text>
    </comment>
    <comment ref="A7" authorId="0" shapeId="0" xr:uid="{0BA072E5-667E-40AB-9E6E-E408E8467684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1、打开帮派基础界面
2、查看【研究力】
书院建筑越多，研究力越高
生活技能的研究速度越快！</t>
        </r>
      </text>
    </comment>
    <comment ref="A12" authorId="0" shapeId="0" xr:uid="{B6699F52-D8C3-4D22-AE29-D80115B3BE8D}">
      <text>
        <r>
          <rPr>
            <b/>
            <sz val="9"/>
            <color indexed="81"/>
            <rFont val="宋体"/>
            <family val="3"/>
            <charset val="134"/>
          </rPr>
          <t>1、金银锦盒增加帮派储备金。
2、学习神速、学习强壮，10%转为帮派储备金。</t>
        </r>
      </text>
    </comment>
    <comment ref="C12" authorId="0" shapeId="0" xr:uid="{B2F14E86-BC21-4DDE-8823-FCBBD0BBCFDB}">
      <text>
        <r>
          <rPr>
            <b/>
            <sz val="9"/>
            <color indexed="81"/>
            <rFont val="宋体"/>
            <family val="3"/>
            <charset val="134"/>
          </rPr>
          <t>帮派维护所需资金*10时
帮派可正常维护
960250*10=9602500
每个金银锦盒500000</t>
        </r>
      </text>
    </comment>
    <comment ref="B19" authorId="1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帮派现有资金
帮派资金颜色识别方式
红色：不维护，不刷资材，跑商双倍帮贡。
黑色：正常维护，跑商有双倍帮贡。
紫色：正常维护，跑商没有双倍帮贡。</t>
        </r>
      </text>
    </comment>
    <comment ref="B20" authorId="1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帮派维护线</t>
        </r>
      </text>
    </comment>
    <comment ref="D20" authorId="1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帮派奖励线</t>
        </r>
      </text>
    </comment>
    <comment ref="C21" authorId="0" shapeId="0" xr:uid="{3F151694-1269-4A90-857C-F87B1C42606E}">
      <text>
        <r>
          <rPr>
            <b/>
            <sz val="9"/>
            <color indexed="81"/>
            <rFont val="宋体"/>
            <family val="3"/>
            <charset val="134"/>
          </rPr>
          <t>维护资金
+正数，正常维护。
-负数，无法维护。</t>
        </r>
      </text>
    </comment>
    <comment ref="B22" authorId="1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每小时维护费用</t>
        </r>
      </text>
    </comment>
    <comment ref="C22" authorId="0" shapeId="0" xr:uid="{E9C44348-541C-4DF2-963E-0D94E12F41AD}">
      <text>
        <r>
          <rPr>
            <b/>
            <sz val="9"/>
            <color indexed="81"/>
            <rFont val="宋体"/>
            <family val="3"/>
            <charset val="134"/>
          </rPr>
          <t>维护次数（小时）</t>
        </r>
      </text>
    </comment>
    <comment ref="B24" authorId="0" shapeId="0" xr:uid="{24F02DE6-139B-4715-8189-9D41F9D81364}">
      <text>
        <r>
          <rPr>
            <b/>
            <sz val="9"/>
            <color indexed="81"/>
            <rFont val="宋体"/>
            <family val="3"/>
            <charset val="134"/>
          </rPr>
          <t>当帮派资金低于维护线时
每小时会扣除基本维护费</t>
        </r>
      </text>
    </comment>
    <comment ref="C24" authorId="0" shapeId="0" xr:uid="{5A447315-5AAF-4231-9EA3-31950F72C4BD}">
      <text>
        <r>
          <rPr>
            <b/>
            <sz val="9"/>
            <color indexed="81"/>
            <rFont val="宋体"/>
            <family val="3"/>
            <charset val="134"/>
          </rPr>
          <t>当帮派资金不足时，每小时会扣除基本维护费70000两，可以维护的次数就是：</t>
        </r>
      </text>
    </comment>
    <comment ref="B25" authorId="0" shapeId="0" xr:uid="{ABFD80D2-2D57-4422-9731-D00570E1ACA8}">
      <text>
        <r>
          <rPr>
            <b/>
            <sz val="9"/>
            <color indexed="81"/>
            <rFont val="宋体"/>
            <family val="3"/>
            <charset val="134"/>
          </rPr>
          <t>如果帮派资金一直低于维护线，帮派将在多少天后倒闭呢？</t>
        </r>
      </text>
    </comment>
    <comment ref="A26" authorId="0" shapeId="0" xr:uid="{B2EA0122-780F-4FA9-8DC9-151B0B9292AD}">
      <text>
        <r>
          <rPr>
            <b/>
            <sz val="9"/>
            <color indexed="81"/>
            <rFont val="宋体"/>
            <family val="3"/>
            <charset val="134"/>
          </rPr>
          <t>当帮派资金颜色为粉色时，
帮派资金超出奖励线，
跑商不能获得双倍帮贡。</t>
        </r>
      </text>
    </comment>
    <comment ref="A29" authorId="0" shapeId="0" xr:uid="{441107AF-34F7-4CBF-87A6-388D0C55433E}">
      <text>
        <r>
          <rPr>
            <b/>
            <sz val="9"/>
            <color indexed="81"/>
            <rFont val="宋体"/>
            <family val="3"/>
            <charset val="134"/>
          </rPr>
          <t>每周二定期维护以后，
维护时间会发生变化，
最后一个数字为二刷时间，
与帮派成员跑商有重要关系！
【维护时间】=跑商二刷时间</t>
        </r>
      </text>
    </comment>
    <comment ref="B29" authorId="0" shapeId="0" xr:uid="{1D2F8CD5-C4D2-4E44-B918-68A28D3AB758}">
      <text>
        <r>
          <rPr>
            <b/>
            <sz val="9"/>
            <color indexed="81"/>
            <rFont val="宋体"/>
            <family val="3"/>
            <charset val="134"/>
          </rPr>
          <t>维护时间最后一个数字
就是二刷的精确时间</t>
        </r>
      </text>
    </comment>
    <comment ref="A31" authorId="0" shapeId="0" xr:uid="{D09B0362-07FF-4D0F-B3DD-8993B5172D47}">
      <text>
        <r>
          <rPr>
            <b/>
            <sz val="9"/>
            <color indexed="81"/>
            <rFont val="宋体"/>
            <family val="3"/>
            <charset val="134"/>
          </rPr>
          <t>在帮派的【技能】界面，
点击当前研究技能查询。</t>
        </r>
      </text>
    </comment>
    <comment ref="B31" authorId="0" shapeId="0" xr:uid="{9F57127A-3EF7-4D97-BC05-AF45295C029B}">
      <text>
        <r>
          <rPr>
            <b/>
            <sz val="9"/>
            <color indexed="81"/>
            <rFont val="宋体"/>
            <family val="3"/>
            <charset val="134"/>
          </rPr>
          <t>【研究经验】
帮派技能界面查看</t>
        </r>
      </text>
    </comment>
    <comment ref="C31" authorId="0" shapeId="0" xr:uid="{7A0C1B93-A1BA-4FBE-8D22-EE2DEF6907C4}">
      <text>
        <r>
          <rPr>
            <b/>
            <sz val="9"/>
            <color indexed="81"/>
            <rFont val="宋体"/>
            <family val="3"/>
            <charset val="134"/>
          </rPr>
          <t>通过Alt+B
打开帮派界面
点击【技能】界面
找到当前研究的技能
可以查询【升级经验】</t>
        </r>
      </text>
    </comment>
    <comment ref="C32" authorId="0" shapeId="0" xr:uid="{D7448704-8E63-431F-81AA-904AD2F1941A}">
      <text>
        <r>
          <rPr>
            <b/>
            <sz val="9"/>
            <color indexed="81"/>
            <rFont val="宋体"/>
            <family val="3"/>
            <charset val="134"/>
          </rPr>
          <t>在帮派的【基础】基础界面
研究=每小时增加的研究经验</t>
        </r>
      </text>
    </comment>
    <comment ref="D32" authorId="0" shapeId="0" xr:uid="{FA7EC440-48E6-4534-AF87-E6EC0EB09692}">
      <text>
        <r>
          <rPr>
            <b/>
            <sz val="9"/>
            <color indexed="81"/>
            <rFont val="宋体"/>
            <family val="3"/>
            <charset val="134"/>
          </rPr>
          <t>帮派研究力</t>
        </r>
      </text>
    </comment>
    <comment ref="A33" authorId="0" shapeId="0" xr:uid="{91879875-4AC8-48E2-8D9F-E6D6F2B48A8E}">
      <text>
        <r>
          <rPr>
            <b/>
            <sz val="9"/>
            <color indexed="81"/>
            <rFont val="宋体"/>
            <family val="3"/>
            <charset val="134"/>
          </rPr>
          <t>单位：小时</t>
        </r>
      </text>
    </comment>
    <comment ref="B33" authorId="0" shapeId="0" xr:uid="{337E784D-3188-4D3B-83E9-225CACC5D469}">
      <text>
        <r>
          <rPr>
            <b/>
            <sz val="9"/>
            <color indexed="81"/>
            <rFont val="宋体"/>
            <family val="3"/>
            <charset val="134"/>
          </rPr>
          <t>低于“维护次数”是好事
高于“维护次数”是坏事</t>
        </r>
      </text>
    </comment>
    <comment ref="C33" authorId="0" shapeId="0" xr:uid="{3D09E030-BD04-4312-9805-DC2F7ABB1A21}">
      <text>
        <r>
          <rPr>
            <b/>
            <sz val="9"/>
            <color indexed="81"/>
            <rFont val="宋体"/>
            <family val="3"/>
            <charset val="134"/>
          </rPr>
          <t>单位：天</t>
        </r>
      </text>
    </comment>
    <comment ref="A34" authorId="0" shapeId="0" xr:uid="{B3D15D16-1111-495E-AA28-051037230FB0}">
      <text>
        <r>
          <rPr>
            <b/>
            <sz val="9"/>
            <color indexed="81"/>
            <rFont val="宋体"/>
            <family val="3"/>
            <charset val="134"/>
          </rPr>
          <t>想要升级的话，
当前技能研究需要的资金是多少呢？</t>
        </r>
      </text>
    </comment>
    <comment ref="C34" authorId="0" shapeId="0" xr:uid="{6B1C5709-323B-4C82-BEAC-79C80A68CD5F}">
      <text>
        <r>
          <rPr>
            <b/>
            <sz val="9"/>
            <color indexed="81"/>
            <rFont val="宋体"/>
            <family val="3"/>
            <charset val="134"/>
          </rPr>
          <t>技能研究保障计划
需要跑商多少票呢？</t>
        </r>
      </text>
    </comment>
    <comment ref="B39" authorId="0" shapeId="0" xr:uid="{6F32C37B-453D-4AFE-8791-5E975C6D0ACE}">
      <text>
        <r>
          <rPr>
            <b/>
            <sz val="9"/>
            <color indexed="81"/>
            <rFont val="宋体"/>
            <family val="3"/>
            <charset val="134"/>
          </rPr>
          <t>奖励线－当前资金</t>
        </r>
      </text>
    </comment>
    <comment ref="D39" authorId="0" shapeId="0" xr:uid="{0E8316EF-2777-4071-9ED8-E1090B3D31BC}">
      <text>
        <r>
          <rPr>
            <b/>
            <sz val="9"/>
            <color indexed="81"/>
            <rFont val="宋体"/>
            <family val="3"/>
            <charset val="134"/>
          </rPr>
          <t>维护线－帮派资金</t>
        </r>
      </text>
    </comment>
    <comment ref="A42" authorId="0" shapeId="0" xr:uid="{61F1512A-5D00-4F23-89A9-09FA38609E23}">
      <text>
        <r>
          <rPr>
            <b/>
            <sz val="9"/>
            <color indexed="81"/>
            <rFont val="宋体"/>
            <family val="3"/>
            <charset val="134"/>
          </rPr>
          <t>100级以上玩家
可以跑18万/票</t>
        </r>
      </text>
    </comment>
    <comment ref="B42" authorId="1" shapeId="0" xr:uid="{00000000-0006-0000-0000-000005000000}">
      <text>
        <r>
          <rPr>
            <b/>
            <sz val="9"/>
            <color indexed="81"/>
            <rFont val="宋体"/>
            <family val="2"/>
            <charset val="134"/>
          </rPr>
          <t>可以跑商票数
（人物等级≧100级）</t>
        </r>
      </text>
    </comment>
    <comment ref="C42" authorId="0" shapeId="0" xr:uid="{B12717FC-2026-409F-876B-D7F2DBCFCCBA}">
      <text>
        <r>
          <rPr>
            <b/>
            <sz val="9"/>
            <color indexed="81"/>
            <rFont val="宋体"/>
            <family val="3"/>
            <charset val="134"/>
          </rPr>
          <t>60级至79级玩家
可以跑15万/票</t>
        </r>
      </text>
    </comment>
    <comment ref="D42" authorId="1" shapeId="0" xr:uid="{00000000-0006-0000-0000-000006000000}">
      <text>
        <r>
          <rPr>
            <b/>
            <sz val="9"/>
            <color indexed="81"/>
            <rFont val="宋体"/>
            <family val="3"/>
            <charset val="134"/>
          </rPr>
          <t>可跑商票数</t>
        </r>
      </text>
    </comment>
    <comment ref="A44" authorId="0" shapeId="0" xr:uid="{0C8ADE06-A46B-4C6D-B9A4-9B054AA9EEFF}">
      <text>
        <r>
          <rPr>
            <b/>
            <sz val="9"/>
            <color indexed="81"/>
            <rFont val="宋体"/>
            <family val="3"/>
            <charset val="134"/>
          </rPr>
          <t>需要紧急跑商票数</t>
        </r>
      </text>
    </comment>
    <comment ref="B44" authorId="0" shapeId="0" xr:uid="{9C3ACE41-FFF5-4E24-BD56-DCD6B82A6E5E}">
      <text>
        <r>
          <rPr>
            <b/>
            <sz val="9"/>
            <color indexed="81"/>
            <rFont val="宋体"/>
            <family val="3"/>
            <charset val="134"/>
          </rPr>
          <t>帮派资金紧张
需要参与跑商</t>
        </r>
      </text>
    </comment>
    <comment ref="C44" authorId="0" shapeId="0" xr:uid="{9E54A073-25E0-4A62-9C65-3157D63D11C0}">
      <text>
        <r>
          <rPr>
            <b/>
            <sz val="9"/>
            <color indexed="81"/>
            <rFont val="宋体"/>
            <family val="3"/>
            <charset val="134"/>
          </rPr>
          <t>需要紧急跑商</t>
        </r>
      </text>
    </comment>
    <comment ref="D44" authorId="0" shapeId="0" xr:uid="{A80BCEEB-87F7-41D9-897E-129937234FE2}">
      <text>
        <r>
          <rPr>
            <b/>
            <sz val="9"/>
            <color indexed="81"/>
            <rFont val="宋体"/>
            <family val="3"/>
            <charset val="134"/>
          </rPr>
          <t>帮派资金紧张
需要参与跑商</t>
        </r>
      </text>
    </comment>
    <comment ref="A45" authorId="0" shapeId="0" xr:uid="{96825588-C394-4457-85DE-049F30D15750}">
      <text>
        <r>
          <rPr>
            <b/>
            <sz val="9"/>
            <color indexed="81"/>
            <rFont val="宋体"/>
            <family val="3"/>
            <charset val="134"/>
          </rPr>
          <t>18万/票</t>
        </r>
      </text>
    </comment>
    <comment ref="C45" authorId="0" shapeId="0" xr:uid="{D667AD4E-E2CF-4DD1-A887-BC7E1141C167}">
      <text>
        <r>
          <rPr>
            <b/>
            <sz val="9"/>
            <color indexed="81"/>
            <rFont val="宋体"/>
            <family val="3"/>
            <charset val="134"/>
          </rPr>
          <t>15万/票</t>
        </r>
      </text>
    </comment>
    <comment ref="D47" authorId="0" shapeId="0" xr:uid="{FDE2CEB8-B3E5-486A-B06C-AD3AC5FC7FCA}">
      <text>
        <r>
          <rPr>
            <b/>
            <sz val="9"/>
            <color indexed="81"/>
            <rFont val="宋体"/>
            <family val="3"/>
            <charset val="134"/>
          </rPr>
          <t>一天的维护费用</t>
        </r>
      </text>
    </comment>
    <comment ref="B48" authorId="0" shapeId="0" xr:uid="{2CD97E28-79E3-4508-8CFF-70C72D1D8163}">
      <text>
        <r>
          <rPr>
            <b/>
            <sz val="9"/>
            <color indexed="81"/>
            <rFont val="宋体"/>
            <family val="3"/>
            <charset val="134"/>
          </rPr>
          <t>每位成员跑商一票
每一票增加150000</t>
        </r>
      </text>
    </comment>
    <comment ref="B49" authorId="0" shapeId="0" xr:uid="{73B1C36C-B5F5-402C-B746-9BCE8BD00DDE}">
      <text>
        <r>
          <rPr>
            <b/>
            <sz val="9"/>
            <color indexed="81"/>
            <rFont val="宋体"/>
            <family val="3"/>
            <charset val="134"/>
          </rPr>
          <t>每票增加180000
≧100级可以领取</t>
        </r>
      </text>
    </comment>
    <comment ref="B50" authorId="0" shapeId="0" xr:uid="{514E07AD-7ABC-41B0-8B90-ADA5062D52DA}">
      <text>
        <r>
          <rPr>
            <b/>
            <sz val="9"/>
            <color indexed="81"/>
            <rFont val="宋体"/>
            <family val="3"/>
            <charset val="134"/>
          </rPr>
          <t>四个商人一起跑商</t>
        </r>
      </text>
    </comment>
    <comment ref="D50" authorId="0" shapeId="0" xr:uid="{D2442DC8-790D-4C58-AF5C-9DB33A45A7EA}">
      <text>
        <r>
          <rPr>
            <b/>
            <sz val="9"/>
            <color indexed="81"/>
            <rFont val="宋体"/>
            <family val="3"/>
            <charset val="134"/>
          </rPr>
          <t>平均每人跑商票数</t>
        </r>
      </text>
    </comment>
    <comment ref="A52" authorId="0" shapeId="0" xr:uid="{7C3EC49D-C353-4510-A5C7-8EBAC29A18DA}">
      <text>
        <r>
          <rPr>
            <b/>
            <sz val="9"/>
            <color indexed="81"/>
            <rFont val="宋体"/>
            <family val="3"/>
            <charset val="134"/>
          </rPr>
          <t>角色等级低于100级
只能领取15万。</t>
        </r>
      </text>
    </comment>
    <comment ref="A53" authorId="0" shapeId="0" xr:uid="{ABB57974-209A-4DED-8D08-FCA7D0AB2F48}">
      <text>
        <r>
          <rPr>
            <b/>
            <sz val="9"/>
            <color indexed="81"/>
            <rFont val="宋体"/>
            <family val="3"/>
            <charset val="134"/>
          </rPr>
          <t>角色等级等于大于100级
可以选择15万或18万</t>
        </r>
      </text>
    </comment>
    <comment ref="B67" authorId="0" shapeId="0" xr:uid="{53BE323A-0BBD-445D-9ED0-CC5606E26DB2}">
      <text>
        <r>
          <rPr>
            <b/>
            <sz val="9"/>
            <color indexed="81"/>
            <rFont val="宋体"/>
            <family val="3"/>
            <charset val="134"/>
          </rPr>
          <t>帮派资金正常接收范围
当不正常时跑商帮贡单倍
当正常时跑商帮贡双倍</t>
        </r>
      </text>
    </comment>
    <comment ref="B68" authorId="0" shapeId="0" xr:uid="{93503017-1FAB-4B6F-8D12-4BB4A4F742F1}">
      <text>
        <r>
          <rPr>
            <b/>
            <sz val="9"/>
            <color indexed="81"/>
            <rFont val="宋体"/>
            <family val="3"/>
            <charset val="134"/>
          </rPr>
          <t>可以捐赠的数量
超过该数量将影响跑商
低于该数量不影响跑商</t>
        </r>
      </text>
    </comment>
    <comment ref="C70" authorId="0" shapeId="0" xr:uid="{49519B36-E560-4C6F-B0EF-06C5764BA027}">
      <text>
        <r>
          <rPr>
            <b/>
            <sz val="9"/>
            <color indexed="81"/>
            <rFont val="宋体"/>
            <family val="3"/>
            <charset val="134"/>
          </rPr>
          <t xml:space="preserve">捐赠金银锦盒
恢复资材刷新 </t>
        </r>
      </text>
    </comment>
    <comment ref="D70" authorId="0" shapeId="0" xr:uid="{5745DA4B-78C1-4104-B870-24C36F2F29BE}">
      <text>
        <r>
          <rPr>
            <b/>
            <sz val="9"/>
            <color indexed="81"/>
            <rFont val="宋体"/>
            <family val="3"/>
            <charset val="134"/>
          </rPr>
          <t>公式计算方式：
帮派维护资金*10=最低帮派储备金
最低帮派储备金-当前帮派储备金=缺少帮派储备金
缺少帮派储备金/50000（金银锦盒）=需要金银锦盒的数量</t>
        </r>
      </text>
    </comment>
    <comment ref="A72" authorId="0" shapeId="0" xr:uid="{3057E1D5-2F9F-4E18-AFBA-DF00845121AA}">
      <text>
        <r>
          <rPr>
            <b/>
            <sz val="9"/>
            <color indexed="81"/>
            <rFont val="宋体"/>
            <family val="3"/>
            <charset val="134"/>
          </rPr>
          <t>（600+300*金库数量）万两</t>
        </r>
      </text>
    </comment>
    <comment ref="C72" authorId="0" shapeId="0" xr:uid="{FF13E926-2497-4F55-909B-FBEC2BA8CD62}">
      <text>
        <r>
          <rPr>
            <b/>
            <sz val="9"/>
            <color indexed="81"/>
            <rFont val="宋体"/>
            <family val="3"/>
            <charset val="134"/>
          </rPr>
          <t>帮派资金≧帮派维护费×24
+正数，为正常维护。
-负数，为不会维护。</t>
        </r>
      </text>
    </comment>
    <comment ref="C75" authorId="0" shapeId="0" xr:uid="{50E2AF92-C5E1-4EB7-8CBF-2AF73CA61D0D}">
      <text>
        <r>
          <rPr>
            <b/>
            <sz val="9"/>
            <color indexed="81"/>
            <rFont val="宋体"/>
            <family val="3"/>
            <charset val="134"/>
          </rPr>
          <t>帮派储备金≧帮派维护费*10
帮派可正常维护
+为正常维护（正数）
-为不会维护（负数）</t>
        </r>
      </text>
    </comment>
    <comment ref="A96" authorId="0" shapeId="0" xr:uid="{6AC8FEB3-ECC6-428C-A7AA-C26666DB2BDC}">
      <text>
        <r>
          <rPr>
            <b/>
            <sz val="9"/>
            <color indexed="81"/>
            <rFont val="宋体"/>
            <family val="3"/>
            <charset val="134"/>
          </rPr>
          <t>上周跑商为1或以上</t>
        </r>
      </text>
    </comment>
    <comment ref="A97" authorId="0" shapeId="0" xr:uid="{5D5F04A4-9746-4A1D-9CB2-865B1E0F1395}">
      <text>
        <r>
          <rPr>
            <b/>
            <sz val="9"/>
            <color indexed="81"/>
            <rFont val="宋体"/>
            <family val="3"/>
            <charset val="134"/>
          </rPr>
          <t>上周跑商票数为0</t>
        </r>
      </text>
    </comment>
    <comment ref="A98" authorId="0" shapeId="0" xr:uid="{7E75B91E-407C-44D8-AF82-D02BF33934AA}">
      <text>
        <r>
          <rPr>
            <b/>
            <sz val="9"/>
            <color indexed="81"/>
            <rFont val="宋体"/>
            <family val="3"/>
            <charset val="134"/>
          </rPr>
          <t>上周跑商票数达到7</t>
        </r>
      </text>
    </comment>
    <comment ref="A99" authorId="0" shapeId="0" xr:uid="{E4D7B021-7084-4B22-8845-7C9366865696}">
      <text>
        <r>
          <rPr>
            <b/>
            <sz val="9"/>
            <color indexed="81"/>
            <rFont val="宋体"/>
            <family val="3"/>
            <charset val="134"/>
          </rPr>
          <t>上周跑商参与人数期待</t>
        </r>
      </text>
    </comment>
    <comment ref="C103" authorId="0" shapeId="0" xr:uid="{AE43377E-0472-4D05-BDA8-6E05390B1925}">
      <text>
        <r>
          <rPr>
            <b/>
            <sz val="9"/>
            <color indexed="81"/>
            <rFont val="宋体"/>
            <family val="3"/>
            <charset val="134"/>
          </rPr>
          <t>期待人数-跑商人数</t>
        </r>
      </text>
    </comment>
    <comment ref="A128" authorId="0" shapeId="0" xr:uid="{664EB6E6-8D5A-4B26-8DE8-D599020B9D5E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为什么要建设书院？
书院，可以提升生活技能的研究速度！
根据《李永生帮派宣言》，我们的帮派需要以最快的速度，将所有的生活技能研究到最高上限等级，为全体帮派成员提供一个良好的学习环境！当前帮派为7级规模，目标建设28个书院，以最高的研究速度，向最完美的生活技能前进！</t>
        </r>
      </text>
    </comment>
    <comment ref="C158" authorId="0" shapeId="0" xr:uid="{5DEC20D4-3FAA-4920-B104-6BADDAB9FDC0}">
      <text>
        <r>
          <rPr>
            <b/>
            <sz val="9"/>
            <color indexed="81"/>
            <rFont val="宋体"/>
            <family val="3"/>
            <charset val="134"/>
          </rPr>
          <t>跑商单倍帮贡
金银锦盒</t>
        </r>
      </text>
    </comment>
    <comment ref="A166" authorId="0" shapeId="0" xr:uid="{C67F6624-7EAD-4F32-9B1D-FE18B3E661D9}">
      <text>
        <r>
          <rPr>
            <b/>
            <sz val="9"/>
            <color indexed="81"/>
            <rFont val="宋体"/>
            <family val="3"/>
            <charset val="134"/>
          </rPr>
          <t>帮派初始资金为2000万</t>
        </r>
      </text>
    </comment>
    <comment ref="A167" authorId="0" shapeId="0" xr:uid="{05A09A4B-C90B-46C2-BED6-B9211309C408}">
      <text>
        <r>
          <rPr>
            <b/>
            <sz val="9"/>
            <color indexed="81"/>
            <rFont val="宋体"/>
            <family val="3"/>
            <charset val="134"/>
          </rPr>
          <t>每增加一个金库
可容纳1000万</t>
        </r>
      </text>
    </comment>
    <comment ref="A169" authorId="0" shapeId="0" xr:uid="{B91A5AB0-CF4F-494F-A462-A20E78C85A82}">
      <text>
        <r>
          <rPr>
            <b/>
            <sz val="9"/>
            <color indexed="81"/>
            <rFont val="宋体"/>
            <family val="3"/>
            <charset val="134"/>
          </rPr>
          <t>每个增加5万储备金</t>
        </r>
      </text>
    </comment>
    <comment ref="A171" authorId="0" shapeId="0" xr:uid="{6548AD43-4857-4D94-AE06-04109F894D6C}">
      <text>
        <r>
          <rPr>
            <b/>
            <sz val="9"/>
            <color indexed="81"/>
            <rFont val="宋体"/>
            <family val="3"/>
            <charset val="134"/>
          </rPr>
          <t>每个金银锦盒增加5点帮贡。</t>
        </r>
      </text>
    </comment>
    <comment ref="C171" authorId="0" shapeId="0" xr:uid="{B4B1703C-9BD3-4019-8B5D-FE7E369348D4}">
      <text>
        <r>
          <rPr>
            <b/>
            <sz val="9"/>
            <color indexed="81"/>
            <rFont val="宋体"/>
            <family val="3"/>
            <charset val="134"/>
          </rPr>
          <t>平均每个人获得多少点帮贡？</t>
        </r>
      </text>
    </comment>
    <comment ref="D171" authorId="0" shapeId="0" xr:uid="{E4CF4003-6372-48A3-AE09-18CE4E9AD38A}">
      <text>
        <r>
          <rPr>
            <b/>
            <sz val="9"/>
            <color indexed="81"/>
            <rFont val="宋体"/>
            <family val="3"/>
            <charset val="134"/>
          </rPr>
          <t>相当于跑商2.3票</t>
        </r>
      </text>
    </comment>
    <comment ref="A172" authorId="0" shapeId="0" xr:uid="{8C3CC59D-5ECD-4E50-A7E5-0B0E611FD688}">
      <text>
        <r>
          <rPr>
            <b/>
            <sz val="9"/>
            <color indexed="81"/>
            <rFont val="宋体"/>
            <family val="3"/>
            <charset val="134"/>
          </rPr>
          <t>跑商初始资金52000
跑商完成目标180000</t>
        </r>
      </text>
    </comment>
    <comment ref="A173" authorId="0" shapeId="0" xr:uid="{D8640B6A-9253-4913-9D44-7B8775CDF7ED}">
      <text>
        <r>
          <rPr>
            <b/>
            <sz val="9"/>
            <color indexed="81"/>
            <rFont val="宋体"/>
            <family val="3"/>
            <charset val="134"/>
          </rPr>
          <t>跑商初始资金42000
跑商完成目标150000</t>
        </r>
      </text>
    </comment>
    <comment ref="A174" authorId="0" shapeId="0" xr:uid="{CA5FF4FC-C984-4681-8104-21CC35F85AF9}">
      <text>
        <r>
          <rPr>
            <b/>
            <sz val="9"/>
            <color indexed="81"/>
            <rFont val="宋体"/>
            <family val="3"/>
            <charset val="134"/>
          </rPr>
          <t>本帮派跑商带来的帮派资金最高上限。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A1" authorId="0" shapeId="0" xr:uid="{E1DB51F4-875B-4736-8DB5-A0F82DCAFA24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1、200万帮贡，是多少票？
2、200万帮贡，可以增加多少帮派资金？
3、200万帮贡增加的资金可以维护多久？</t>
        </r>
      </text>
    </comment>
    <comment ref="A9" authorId="0" shapeId="0" xr:uid="{5054B678-9A14-46A2-878A-BB7832C6F01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一年的帮派维护费用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A9" authorId="0" shapeId="0" xr:uid="{F23D2FB1-E40C-4239-9B68-EA49A5C6C15C}">
      <text>
        <r>
          <rPr>
            <b/>
            <sz val="9"/>
            <color indexed="81"/>
            <rFont val="宋体"/>
            <family val="3"/>
            <charset val="134"/>
          </rPr>
          <t>可以兑换的帮贡上限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B22" authorId="0" shapeId="0" xr:uid="{99637DD0-890A-41AA-B41E-D6FC77F88863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兽室，用于帮战，
当前帮派不帮战。
因此放于最后面。</t>
        </r>
      </text>
    </comment>
    <comment ref="C22" authorId="0" shapeId="0" xr:uid="{3B281CF3-301D-4FF7-80E0-9600C8D24979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当前帮派为七级规模，
繁荣度等指标正常，
玄武堂任务做为备用。</t>
        </r>
      </text>
    </comment>
    <comment ref="B23" authorId="0" shapeId="0" xr:uid="{2B31F125-70A7-46D0-94A3-79FFD1F93C5C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我们非常重要技能学习，我们希望每一位成员好好学习生活技能。</t>
        </r>
      </text>
    </comment>
    <comment ref="C23" authorId="0" shapeId="0" xr:uid="{12A4B533-EFAA-4F52-9E82-ABDE8C1BB0A2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我们非常重视成员的个人提升，修炼技能是一项最基本的成长。</t>
        </r>
      </text>
    </comment>
    <comment ref="B24" authorId="0" shapeId="0" xr:uid="{78DEF6DD-D52C-40F3-9C56-2F9CBF44CD6C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帮派建筑的研究，
最快的研究速度，
最高的资材数量，
最大的资金容量。</t>
        </r>
      </text>
    </comment>
    <comment ref="C24" authorId="0" shapeId="0" xr:uid="{BED1F7D0-3970-49FD-9FCB-237F6C1A1605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我们不收取帮费，
希望每一位成员，
都成为一名跑商高手。</t>
        </r>
      </text>
    </comment>
    <comment ref="B25" authorId="0" shapeId="0" xr:uid="{FC889A3D-FF3F-4C0A-954C-A639450A564A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团结，来源于点滴，
努力，来源于日常。</t>
        </r>
      </text>
    </comment>
    <comment ref="B29" authorId="0" shapeId="0" xr:uid="{63E11E72-26F5-4A41-A43C-2F1114A6387F}">
      <text>
        <r>
          <rPr>
            <sz val="9"/>
            <color indexed="81"/>
            <rFont val="宋体"/>
            <family val="3"/>
            <charset val="134"/>
          </rPr>
          <t>兽室，用于帮战，
当前帮派不帮战。
因此放于最后面。</t>
        </r>
      </text>
    </comment>
    <comment ref="C29" authorId="0" shapeId="0" xr:uid="{8ACD9AC4-ADDF-4D1C-99CE-4389FF40717D}">
      <text>
        <r>
          <rPr>
            <b/>
            <sz val="9"/>
            <color indexed="81"/>
            <rFont val="宋体"/>
            <family val="3"/>
            <charset val="134"/>
          </rPr>
          <t>用于学习修炼
一级帮派：无修炼项目
二级帮派：1
三级帮派：2
四级帮派：3
五级帮派：4
六级帮派：4
七级帮派：4</t>
        </r>
      </text>
    </comment>
    <comment ref="B30" authorId="0" shapeId="0" xr:uid="{8696CA98-038E-4FEA-996D-8211CE3D19C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我们非常重要技能学习，我们希望每一位成员好好学习生活技能。</t>
        </r>
      </text>
    </comment>
    <comment ref="C30" authorId="0" shapeId="0" xr:uid="{E64A5E92-DCA3-4E5E-AB0A-54F4350E967C}">
      <text>
        <r>
          <rPr>
            <b/>
            <sz val="9"/>
            <color indexed="81"/>
            <rFont val="宋体"/>
            <family val="3"/>
            <charset val="134"/>
          </rPr>
          <t>增加繁荣度
增加安定度</t>
        </r>
      </text>
    </comment>
    <comment ref="C31" authorId="0" shapeId="0" xr:uid="{081D89F0-D6D7-46EA-AF6B-2F8BDB4E1372}">
      <text>
        <r>
          <rPr>
            <b/>
            <sz val="9"/>
            <color indexed="81"/>
            <rFont val="宋体"/>
            <family val="3"/>
            <charset val="134"/>
          </rPr>
          <t>帮派金库，跑商专用
关系到帮派的经济问题
帮派建设、调整修炼</t>
        </r>
      </text>
    </comment>
    <comment ref="B32" authorId="0" shapeId="0" xr:uid="{8AAA04DA-9CED-4D4F-99DF-08D5EEE2124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团结，来源于点滴，
努力，来源于日常。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A74" authorId="0" shapeId="0" xr:uid="{052D9DC7-D530-4E28-A56B-C7A16081B6D0}">
      <text>
        <r>
          <rPr>
            <b/>
            <sz val="9"/>
            <color indexed="81"/>
            <rFont val="宋体"/>
            <family val="3"/>
            <charset val="134"/>
          </rPr>
          <t>巧匠之术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A782" authorId="0" shapeId="0" xr:uid="{54BCEE69-60F5-4A85-9A11-8374F48255E3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由此结果表明，跑商确实比金银锦盒划算。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B11" authorId="0" shapeId="0" xr:uid="{D5FA00A1-FCA4-4744-8599-AF827899A185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基本维护费 * 24小时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B3" authorId="0" shapeId="0" xr:uid="{8318B32D-61E9-4C08-998C-323436E17C70}">
      <text>
        <r>
          <rPr>
            <b/>
            <sz val="9"/>
            <color indexed="81"/>
            <rFont val="宋体"/>
            <family val="3"/>
            <charset val="134"/>
          </rPr>
          <t>记录时间：2025年10月31日 09时34分
发布人：冷月葬花魂</t>
        </r>
      </text>
    </comment>
    <comment ref="B11" authorId="0" shapeId="0" xr:uid="{CE2D02D6-D597-4D1E-B878-BFAE9BF15704}">
      <text>
        <r>
          <rPr>
            <b/>
            <sz val="9"/>
            <color indexed="81"/>
            <rFont val="宋体"/>
            <family val="3"/>
            <charset val="134"/>
          </rPr>
          <t>每点点卡（银两）</t>
        </r>
      </text>
    </comment>
    <comment ref="D11" authorId="0" shapeId="0" xr:uid="{248911A8-D60F-470A-9D3A-0B92CB5EF797}">
      <text>
        <r>
          <rPr>
            <b/>
            <sz val="9"/>
            <color indexed="81"/>
            <rFont val="宋体"/>
            <family val="3"/>
            <charset val="134"/>
          </rPr>
          <t>点卡点数（点）</t>
        </r>
      </text>
    </comment>
    <comment ref="B12" authorId="0" shapeId="0" xr:uid="{5A075A87-1E18-488A-9309-77A433DEDEAF}">
      <text>
        <r>
          <rPr>
            <b/>
            <sz val="9"/>
            <color indexed="81"/>
            <rFont val="宋体"/>
            <family val="3"/>
            <charset val="134"/>
          </rPr>
          <t>每小时6点点卡</t>
        </r>
      </text>
    </comment>
    <comment ref="D12" authorId="0" shapeId="0" xr:uid="{34B5D637-2D92-49B5-A9D1-CEB21365FEF4}">
      <text>
        <r>
          <rPr>
            <b/>
            <sz val="9"/>
            <color indexed="81"/>
            <rFont val="宋体"/>
            <family val="3"/>
            <charset val="134"/>
          </rPr>
          <t>游戏时间（小时）</t>
        </r>
      </text>
    </comment>
    <comment ref="D13" authorId="0" shapeId="0" xr:uid="{169FB022-F221-4A45-84BD-5DDA9821D7DD}">
      <text>
        <r>
          <rPr>
            <b/>
            <sz val="9"/>
            <color indexed="81"/>
            <rFont val="宋体"/>
            <family val="3"/>
            <charset val="134"/>
          </rPr>
          <t>总共剩余票数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B369" authorId="0" shapeId="0" xr:uid="{B9E1AE1E-0C03-469D-B8C5-05EF878C361B}">
      <text>
        <r>
          <rPr>
            <b/>
            <sz val="9"/>
            <color indexed="81"/>
            <rFont val="宋体"/>
            <family val="3"/>
            <charset val="134"/>
          </rPr>
          <t>研究经验：39120
升级经验：469512</t>
        </r>
      </text>
    </comment>
    <comment ref="B370" authorId="0" shapeId="0" xr:uid="{08A66060-5F23-45F7-8C5A-99DDF439BBAD}">
      <text>
        <r>
          <rPr>
            <b/>
            <sz val="9"/>
            <color indexed="81"/>
            <rFont val="宋体"/>
            <family val="3"/>
            <charset val="134"/>
          </rPr>
          <t>研究经验：17608
升级经验：477288</t>
        </r>
      </text>
    </comment>
    <comment ref="B371" authorId="0" shapeId="0" xr:uid="{E1DA5C65-4FD2-4D60-B7F2-E61C4FDA04B1}">
      <text>
        <r>
          <rPr>
            <b/>
            <sz val="9"/>
            <color indexed="81"/>
            <rFont val="宋体"/>
            <family val="3"/>
            <charset val="134"/>
          </rPr>
          <t>研究经验：52320
升级经验：485128</t>
        </r>
      </text>
    </comment>
    <comment ref="B372" authorId="0" shapeId="0" xr:uid="{44C39309-298A-49E2-88C0-B5E119E0A9BB}">
      <text>
        <r>
          <rPr>
            <b/>
            <sz val="9"/>
            <color indexed="81"/>
            <rFont val="宋体"/>
            <family val="3"/>
            <charset val="134"/>
          </rPr>
          <t>当前经验：335192
研究经验：493032</t>
        </r>
      </text>
    </comment>
    <comment ref="B373" authorId="0" shapeId="0" xr:uid="{33379F7C-09AE-4D01-9071-FD48FB521233}">
      <text>
        <r>
          <rPr>
            <b/>
            <sz val="9"/>
            <color indexed="81"/>
            <rFont val="宋体"/>
            <family val="3"/>
            <charset val="134"/>
          </rPr>
          <t>研究经验：2160
升级经验：501000</t>
        </r>
      </text>
    </comment>
    <comment ref="B374" authorId="0" shapeId="0" xr:uid="{B537D1B6-DC8D-410D-A143-B1B2C2BC2470}">
      <text>
        <r>
          <rPr>
            <b/>
            <sz val="9"/>
            <color indexed="81"/>
            <rFont val="宋体"/>
            <family val="3"/>
            <charset val="134"/>
          </rPr>
          <t>研究经验：112128
升级经验：517128</t>
        </r>
      </text>
    </comment>
    <comment ref="B375" authorId="0" shapeId="0" xr:uid="{D1B6967E-3B68-43BE-BF46-3A9D966F1B99}">
      <text>
        <r>
          <rPr>
            <b/>
            <sz val="9"/>
            <color indexed="81"/>
            <rFont val="宋体"/>
            <family val="3"/>
            <charset val="134"/>
          </rPr>
          <t>升级经验：525288</t>
        </r>
      </text>
    </comment>
    <comment ref="B376" authorId="0" shapeId="0" xr:uid="{809E900D-B57D-4612-8B51-7D95B941184B}">
      <text>
        <r>
          <rPr>
            <b/>
            <sz val="9"/>
            <color indexed="81"/>
            <rFont val="宋体"/>
            <family val="3"/>
            <charset val="134"/>
          </rPr>
          <t>研究经验：45712
升级经验：533512</t>
        </r>
      </text>
    </comment>
    <comment ref="B377" authorId="0" shapeId="0" xr:uid="{EA0C3D7F-0E08-480F-B083-2479D3C94D63}">
      <text>
        <r>
          <rPr>
            <b/>
            <sz val="9"/>
            <color indexed="81"/>
            <rFont val="宋体"/>
            <family val="3"/>
            <charset val="134"/>
          </rPr>
          <t>研究经验：360200
升级经验：541800</t>
        </r>
      </text>
    </comment>
    <comment ref="B378" authorId="0" shapeId="0" xr:uid="{76C74372-3FEE-448F-9A21-DC14C5D87F7A}">
      <text>
        <r>
          <rPr>
            <b/>
            <sz val="9"/>
            <color indexed="81"/>
            <rFont val="宋体"/>
            <family val="3"/>
            <charset val="134"/>
          </rPr>
          <t>研究经验：410400
升级经验：550152</t>
        </r>
      </text>
    </comment>
    <comment ref="B379" authorId="0" shapeId="0" xr:uid="{ADF2A773-13B5-4BD5-8585-869162F612D1}">
      <text>
        <r>
          <rPr>
            <b/>
            <sz val="9"/>
            <color indexed="81"/>
            <rFont val="宋体"/>
            <family val="3"/>
            <charset val="134"/>
          </rPr>
          <t>研究经验：212248
升级经验：558568</t>
        </r>
      </text>
    </comment>
    <comment ref="B380" authorId="0" shapeId="0" xr:uid="{3731E3C3-EA97-49C0-9EB9-FC927758B237}">
      <text>
        <r>
          <rPr>
            <b/>
            <sz val="9"/>
            <color indexed="81"/>
            <rFont val="宋体"/>
            <family val="3"/>
            <charset val="134"/>
          </rPr>
          <t>研究经验：533680
升级经验：567048</t>
        </r>
      </text>
    </comment>
    <comment ref="B381" authorId="0" shapeId="0" xr:uid="{3C803F7A-B4C8-4643-9C62-55FF597F0473}">
      <text>
        <r>
          <rPr>
            <b/>
            <sz val="9"/>
            <color indexed="81"/>
            <rFont val="宋体"/>
            <family val="3"/>
            <charset val="134"/>
          </rPr>
          <t>研究经验：238632
升级经验：575592</t>
        </r>
      </text>
    </comment>
    <comment ref="B382" authorId="0" shapeId="0" xr:uid="{AEECE4C2-10AF-4B11-9A73-9C57E535DEFB}">
      <text>
        <r>
          <rPr>
            <b/>
            <sz val="9"/>
            <color indexed="81"/>
            <rFont val="宋体"/>
            <family val="3"/>
            <charset val="134"/>
          </rPr>
          <t>研究经验：431040
升级经验：584200</t>
        </r>
      </text>
    </comment>
    <comment ref="B383" authorId="0" shapeId="0" xr:uid="{7CE43FD6-9718-465C-BA33-4A4F2753999D}">
      <text>
        <r>
          <rPr>
            <b/>
            <sz val="9"/>
            <color indexed="81"/>
            <rFont val="宋体"/>
            <family val="3"/>
            <charset val="134"/>
          </rPr>
          <t>研究经验：37968
升级经验：601608</t>
        </r>
      </text>
    </comment>
    <comment ref="B384" authorId="0" shapeId="0" xr:uid="{46B21CB6-776A-4700-8998-32BF4351323D}">
      <text>
        <r>
          <rPr>
            <b/>
            <sz val="9"/>
            <color indexed="81"/>
            <rFont val="宋体"/>
            <family val="3"/>
            <charset val="134"/>
          </rPr>
          <t>研究经验：76360
升级经验：610408</t>
        </r>
      </text>
    </comment>
    <comment ref="B385" authorId="0" shapeId="0" xr:uid="{B4FF02A2-94F3-46BC-AD19-EE82C8A0833F}">
      <text>
        <r>
          <rPr>
            <b/>
            <sz val="9"/>
            <color indexed="81"/>
            <rFont val="宋体"/>
            <family val="3"/>
            <charset val="134"/>
          </rPr>
          <t>研究经验：25952
升级经验：619272</t>
        </r>
      </text>
    </comment>
    <comment ref="B386" authorId="0" shapeId="0" xr:uid="{14E722C4-17D2-478F-BEE7-1F2AA346B9F0}">
      <text>
        <r>
          <rPr>
            <b/>
            <sz val="9"/>
            <color indexed="81"/>
            <rFont val="宋体"/>
            <family val="3"/>
            <charset val="134"/>
          </rPr>
          <t>研究经验：110680
升级经验：628200</t>
        </r>
      </text>
    </comment>
    <comment ref="B387" authorId="0" shapeId="0" xr:uid="{1C3D8C99-8D89-441C-9A08-1CE5B48DD2E5}">
      <text>
        <r>
          <rPr>
            <b/>
            <sz val="9"/>
            <color indexed="81"/>
            <rFont val="宋体"/>
            <family val="3"/>
            <charset val="134"/>
          </rPr>
          <t>研究经验：10480
升级经验：637192</t>
        </r>
      </text>
    </comment>
    <comment ref="B388" authorId="0" shapeId="0" xr:uid="{CC4AB2B3-0BA0-4DC5-9F53-9DFD296FF189}">
      <text>
        <r>
          <rPr>
            <b/>
            <sz val="9"/>
            <color indexed="81"/>
            <rFont val="宋体"/>
            <family val="3"/>
            <charset val="134"/>
          </rPr>
          <t>研究经验：7120
升级经验：469512</t>
        </r>
      </text>
    </comment>
    <comment ref="B389" authorId="0" shapeId="0" xr:uid="{B7950B1E-F39F-4CA5-9808-CD10261B5B32}">
      <text>
        <r>
          <rPr>
            <b/>
            <sz val="9"/>
            <color indexed="81"/>
            <rFont val="宋体"/>
            <family val="3"/>
            <charset val="134"/>
          </rPr>
          <t>研究经验：225608
升级经验：477288</t>
        </r>
      </text>
    </comment>
    <comment ref="B390" authorId="0" shapeId="0" xr:uid="{F57CEF6D-CC4E-4A00-A906-D10BAC1D52CF}">
      <text>
        <r>
          <rPr>
            <b/>
            <sz val="9"/>
            <color indexed="81"/>
            <rFont val="宋体"/>
            <family val="3"/>
            <charset val="134"/>
          </rPr>
          <t>研究经验：4320
升级经验：485128</t>
        </r>
      </text>
    </comment>
    <comment ref="B391" authorId="0" shapeId="0" xr:uid="{C0119FAE-0CE5-460A-BBFD-3785BAEE1AB9}">
      <text>
        <r>
          <rPr>
            <b/>
            <sz val="9"/>
            <color indexed="81"/>
            <rFont val="宋体"/>
            <family val="3"/>
            <charset val="134"/>
          </rPr>
          <t>研究经验：111192
升级经验：493032</t>
        </r>
      </text>
    </comment>
    <comment ref="B392" authorId="0" shapeId="0" xr:uid="{8137B22B-1A5C-424D-81EE-C5B6C190339C}">
      <text>
        <r>
          <rPr>
            <b/>
            <sz val="9"/>
            <color indexed="81"/>
            <rFont val="宋体"/>
            <family val="3"/>
            <charset val="134"/>
          </rPr>
          <t>研究经验：146160
升级经验：501000</t>
        </r>
      </text>
    </comment>
    <comment ref="B393" authorId="0" shapeId="0" xr:uid="{E719680E-9833-4504-A853-D21FA6A0C83F}">
      <text>
        <r>
          <rPr>
            <b/>
            <sz val="9"/>
            <color indexed="81"/>
            <rFont val="宋体"/>
            <family val="3"/>
            <charset val="134"/>
          </rPr>
          <t>研究经验：13160
升级经验：509032</t>
        </r>
      </text>
    </comment>
    <comment ref="B394" authorId="0" shapeId="0" xr:uid="{20741036-C255-492D-8534-0A13E9547085}">
      <text>
        <r>
          <rPr>
            <b/>
            <sz val="9"/>
            <color indexed="81"/>
            <rFont val="宋体"/>
            <family val="3"/>
            <charset val="134"/>
          </rPr>
          <t>研究经验：160128
升级经验：517128</t>
        </r>
      </text>
    </comment>
    <comment ref="B395" authorId="0" shapeId="0" xr:uid="{7BD6EBC3-F099-4843-8DCD-F891CA59EFB4}">
      <text>
        <r>
          <rPr>
            <b/>
            <sz val="9"/>
            <color indexed="81"/>
            <rFont val="宋体"/>
            <family val="3"/>
            <charset val="134"/>
          </rPr>
          <t>研究经验：109712
升级经验：533512</t>
        </r>
      </text>
    </comment>
    <comment ref="B396" authorId="0" shapeId="0" xr:uid="{C57C0128-062C-4D82-BDD9-8B314C60B053}">
      <text>
        <r>
          <rPr>
            <b/>
            <sz val="9"/>
            <color indexed="81"/>
            <rFont val="宋体"/>
            <family val="3"/>
            <charset val="134"/>
          </rPr>
          <t>当前经验：72200
升级经验：541800</t>
        </r>
      </text>
    </comment>
    <comment ref="B397" authorId="0" shapeId="0" xr:uid="{E14C3CED-F8E9-48BE-AED1-3BFD3543143D}">
      <text>
        <r>
          <rPr>
            <b/>
            <sz val="9"/>
            <color indexed="81"/>
            <rFont val="宋体"/>
            <family val="3"/>
            <charset val="134"/>
          </rPr>
          <t>研究经验：10400
升级经验：550152</t>
        </r>
      </text>
    </comment>
    <comment ref="B398" authorId="0" shapeId="0" xr:uid="{F54D2ED2-3B7A-4A46-A6DD-24BA139B7E78}">
      <text>
        <r>
          <rPr>
            <b/>
            <sz val="9"/>
            <color indexed="81"/>
            <rFont val="宋体"/>
            <family val="3"/>
            <charset val="134"/>
          </rPr>
          <t>研究经验：36248
升级经验：558568</t>
        </r>
      </text>
    </comment>
    <comment ref="B399" authorId="0" shapeId="0" xr:uid="{A959164F-4CED-442E-9E4E-64D4E8561DAE}">
      <text>
        <r>
          <rPr>
            <b/>
            <sz val="9"/>
            <color indexed="81"/>
            <rFont val="宋体"/>
            <family val="3"/>
            <charset val="134"/>
          </rPr>
          <t>研究经验：37680
升级经验：567048</t>
        </r>
      </text>
    </comment>
    <comment ref="B400" authorId="0" shapeId="0" xr:uid="{8BAA44D5-4F68-45C5-847E-D24E1B4E74A9}">
      <text>
        <r>
          <rPr>
            <b/>
            <sz val="9"/>
            <color indexed="81"/>
            <rFont val="宋体"/>
            <family val="3"/>
            <charset val="134"/>
          </rPr>
          <t>研究经验：14632
升级经验：575592</t>
        </r>
      </text>
    </comment>
    <comment ref="B401" authorId="0" shapeId="0" xr:uid="{2E6A8458-527D-4C77-AA71-926B95FAAC4C}">
      <text>
        <r>
          <rPr>
            <b/>
            <sz val="9"/>
            <color indexed="81"/>
            <rFont val="宋体"/>
            <family val="3"/>
            <charset val="134"/>
          </rPr>
          <t>研究经验：239040
升级经验：584200</t>
        </r>
      </text>
    </comment>
    <comment ref="B402" authorId="0" shapeId="0" xr:uid="{4643E59A-25F3-441D-9AFA-09100A8BAF17}">
      <text>
        <r>
          <rPr>
            <b/>
            <sz val="9"/>
            <color indexed="81"/>
            <rFont val="宋体"/>
            <family val="3"/>
            <charset val="134"/>
          </rPr>
          <t>研究经验：102840
升级经验：592872</t>
        </r>
      </text>
    </comment>
    <comment ref="B403" authorId="0" shapeId="0" xr:uid="{3EEBCB68-E5F1-4450-8DF1-97414413FB44}">
      <text>
        <r>
          <rPr>
            <b/>
            <sz val="9"/>
            <color indexed="81"/>
            <rFont val="宋体"/>
            <family val="3"/>
            <charset val="134"/>
          </rPr>
          <t>研究经验：69968
升级经验：601608</t>
        </r>
      </text>
    </comment>
    <comment ref="B404" authorId="0" shapeId="0" xr:uid="{B353F3AF-26C0-45E1-83A6-049F9C3FB2E3}">
      <text>
        <r>
          <rPr>
            <b/>
            <sz val="9"/>
            <color indexed="81"/>
            <rFont val="宋体"/>
            <family val="3"/>
            <charset val="134"/>
          </rPr>
          <t>研究经验：76360
升级经验：610408</t>
        </r>
      </text>
    </comment>
    <comment ref="B407" authorId="0" shapeId="0" xr:uid="{B5D28309-2D63-4C17-B6D5-FE60E00EE726}">
      <text>
        <r>
          <rPr>
            <b/>
            <sz val="9"/>
            <color indexed="81"/>
            <rFont val="宋体"/>
            <family val="3"/>
            <charset val="134"/>
          </rPr>
          <t>研究经验：499516
升级经验：2277736</t>
        </r>
      </text>
    </comment>
    <comment ref="B408" authorId="0" shapeId="0" xr:uid="{9B5F28A8-1097-457F-B2BF-2602F0655E6D}">
      <text>
        <r>
          <rPr>
            <b/>
            <sz val="9"/>
            <color indexed="81"/>
            <rFont val="宋体"/>
            <family val="3"/>
            <charset val="134"/>
          </rPr>
          <t>研究经验：237780
升级经验：2307400</t>
        </r>
      </text>
    </comment>
    <comment ref="B409" authorId="0" shapeId="0" xr:uid="{8CFCBC6E-6B34-42CE-A332-EED0B3999CB0}">
      <text>
        <r>
          <rPr>
            <b/>
            <sz val="9"/>
            <color indexed="81"/>
            <rFont val="宋体"/>
            <family val="3"/>
            <charset val="134"/>
          </rPr>
          <t>研究经验：266380
升级经验：2337256</t>
        </r>
      </text>
    </comment>
    <comment ref="B410" authorId="0" shapeId="0" xr:uid="{B395BCC6-A8E5-4462-9D9F-69FDE29788DD}">
      <text>
        <r>
          <rPr>
            <b/>
            <sz val="9"/>
            <color indexed="81"/>
            <rFont val="宋体"/>
            <family val="3"/>
            <charset val="134"/>
          </rPr>
          <t>研究经验：121124
升级经验：2367304</t>
        </r>
      </text>
    </comment>
    <comment ref="B411" authorId="0" shapeId="0" xr:uid="{48F1FA74-60E5-4201-8F5C-B86673AE67A3}">
      <text>
        <r>
          <rPr>
            <b/>
            <sz val="9"/>
            <color indexed="81"/>
            <rFont val="宋体"/>
            <family val="3"/>
            <charset val="134"/>
          </rPr>
          <t>研究经验：25820
升级经验：2397544</t>
        </r>
      </text>
    </comment>
    <comment ref="B412" authorId="0" shapeId="0" xr:uid="{6478CD6E-060C-4ABA-A4A1-30733E5D96AB}">
      <text>
        <r>
          <rPr>
            <b/>
            <sz val="9"/>
            <color indexed="81"/>
            <rFont val="宋体"/>
            <family val="3"/>
            <charset val="134"/>
          </rPr>
          <t>研究经验：60276
升级经验：2427976</t>
        </r>
      </text>
    </comment>
    <comment ref="B413" authorId="0" shapeId="0" xr:uid="{16396F57-F0DA-49AA-BEE2-D0295548D0CA}">
      <text>
        <r>
          <rPr>
            <b/>
            <sz val="9"/>
            <color indexed="81"/>
            <rFont val="宋体"/>
            <family val="3"/>
            <charset val="134"/>
          </rPr>
          <t>研究经验：96300
升级经验：2458600</t>
        </r>
      </text>
    </comment>
    <comment ref="B414" authorId="0" shapeId="0" xr:uid="{E9D2EBED-4E6C-4509-A076-364E70B7CC20}">
      <text>
        <r>
          <rPr>
            <b/>
            <sz val="9"/>
            <color indexed="81"/>
            <rFont val="宋体"/>
            <family val="3"/>
            <charset val="134"/>
          </rPr>
          <t>研究经验：5700
升级经验：2489416</t>
        </r>
      </text>
    </comment>
    <comment ref="B415" authorId="0" shapeId="0" xr:uid="{D2CE7696-6136-40D0-9DFE-75D6F54B08EC}">
      <text>
        <r>
          <rPr>
            <b/>
            <sz val="9"/>
            <color indexed="81"/>
            <rFont val="宋体"/>
            <family val="3"/>
            <charset val="134"/>
          </rPr>
          <t>研究经验：106560
升级经验：490648</t>
        </r>
      </text>
    </comment>
    <comment ref="B416" authorId="0" shapeId="0" xr:uid="{193A6AB4-6CE9-4B41-8B2D-9E4E8FCC74D0}">
      <text>
        <r>
          <rPr>
            <b/>
            <sz val="9"/>
            <color indexed="81"/>
            <rFont val="宋体"/>
            <family val="3"/>
            <charset val="134"/>
          </rPr>
          <t>研究经验：239912
升级经验：500392</t>
        </r>
      </text>
    </comment>
    <comment ref="B417" authorId="0" shapeId="0" xr:uid="{B6B5B2FF-33C6-4B5B-B566-1A50764CEC2D}">
      <text>
        <r>
          <rPr>
            <b/>
            <sz val="9"/>
            <color indexed="81"/>
            <rFont val="宋体"/>
            <family val="3"/>
            <charset val="134"/>
          </rPr>
          <t>研究经验：221288
升级经验：520168</t>
        </r>
      </text>
    </comment>
    <comment ref="B418" authorId="0" shapeId="0" xr:uid="{9EBA8081-E658-4B65-8257-8D8FCF6A0195}">
      <text>
        <r>
          <rPr>
            <b/>
            <sz val="9"/>
            <color indexed="81"/>
            <rFont val="宋体"/>
            <family val="3"/>
            <charset val="134"/>
          </rPr>
          <t>研究经验：309120
升级经验：530200</t>
        </r>
      </text>
    </comment>
    <comment ref="B419" authorId="0" shapeId="0" xr:uid="{E02F8078-D877-4444-B814-89ACD1891FD9}">
      <text>
        <r>
          <rPr>
            <b/>
            <sz val="9"/>
            <color indexed="81"/>
            <rFont val="宋体"/>
            <family val="3"/>
            <charset val="134"/>
          </rPr>
          <t>研究经验：2920
升级经验：540328</t>
        </r>
      </text>
    </comment>
    <comment ref="B420" authorId="0" shapeId="0" xr:uid="{BAC1BACA-9A8C-4FC5-AFAF-850965F004C3}">
      <text>
        <r>
          <rPr>
            <b/>
            <sz val="9"/>
            <color indexed="81"/>
            <rFont val="宋体"/>
            <family val="3"/>
            <charset val="134"/>
          </rPr>
          <t>研究经验：400040
升级经验：560872</t>
        </r>
      </text>
    </comment>
    <comment ref="B422" authorId="0" shapeId="0" xr:uid="{B2115E83-DE22-48F0-8D24-6DBC98E6430D}">
      <text>
        <r>
          <rPr>
            <b/>
            <sz val="9"/>
            <color indexed="81"/>
            <rFont val="宋体"/>
            <family val="3"/>
            <charset val="134"/>
          </rPr>
          <t>研究经验：19880
升级经验：581800</t>
        </r>
      </text>
    </comment>
    <comment ref="B423" authorId="0" shapeId="0" xr:uid="{80624194-0A7D-444E-987F-4449CE183005}">
      <text>
        <r>
          <rPr>
            <b/>
            <sz val="9"/>
            <color indexed="81"/>
            <rFont val="宋体"/>
            <family val="3"/>
            <charset val="134"/>
          </rPr>
          <t>研究经验：430080
升级经验：592408</t>
        </r>
      </text>
    </comment>
    <comment ref="B424" authorId="0" shapeId="0" xr:uid="{CF21DB27-1965-4FA2-A544-6D072216AC3B}">
      <text>
        <r>
          <rPr>
            <b/>
            <sz val="9"/>
            <color indexed="81"/>
            <rFont val="宋体"/>
            <family val="3"/>
            <charset val="134"/>
          </rPr>
          <t>研究经验：125672
升级经验：603112</t>
        </r>
      </text>
    </comment>
    <comment ref="B425" authorId="0" shapeId="0" xr:uid="{8FB7DB12-2EAA-46FA-BCB0-51097732C03D}">
      <text>
        <r>
          <rPr>
            <b/>
            <sz val="9"/>
            <color indexed="81"/>
            <rFont val="宋体"/>
            <family val="3"/>
            <charset val="134"/>
          </rPr>
          <t>研究经验：2560
升级经验：613912</t>
        </r>
      </text>
    </comment>
    <comment ref="B426" authorId="0" shapeId="0" xr:uid="{F6C617BC-3D04-4912-89BD-5C1B9A21876B}">
      <text>
        <r>
          <rPr>
            <b/>
            <sz val="9"/>
            <color indexed="81"/>
            <rFont val="宋体"/>
            <family val="3"/>
            <charset val="134"/>
          </rPr>
          <t>研究经验：156648
升级经验：624808</t>
        </r>
      </text>
    </comment>
    <comment ref="B427" authorId="0" shapeId="0" xr:uid="{77C8F924-D449-446C-92C5-0F5F3FCF0793}">
      <text>
        <r>
          <rPr>
            <b/>
            <sz val="9"/>
            <color indexed="81"/>
            <rFont val="宋体"/>
            <family val="3"/>
            <charset val="134"/>
          </rPr>
          <t>研究经验：363840
升级经验：635800</t>
        </r>
      </text>
    </comment>
    <comment ref="B428" authorId="0" shapeId="0" xr:uid="{7DAD10F2-89B8-4257-BA21-536DB3171120}">
      <text>
        <r>
          <rPr>
            <b/>
            <sz val="9"/>
            <color indexed="81"/>
            <rFont val="宋体"/>
            <family val="3"/>
            <charset val="134"/>
          </rPr>
          <t>研究经验：192040
升级经验：646888</t>
        </r>
      </text>
    </comment>
    <comment ref="B429" authorId="0" shapeId="0" xr:uid="{7592732B-CC60-4518-8892-E2A42EFD010C}">
      <text>
        <r>
          <rPr>
            <b/>
            <sz val="9"/>
            <color indexed="81"/>
            <rFont val="宋体"/>
            <family val="3"/>
            <charset val="134"/>
          </rPr>
          <t>研究经验：121152
升级经验：658072</t>
        </r>
      </text>
    </comment>
    <comment ref="B430" authorId="0" shapeId="0" xr:uid="{8338EFCC-DB05-48F7-9ADD-35F6B02C83EF}">
      <text>
        <r>
          <rPr>
            <b/>
            <sz val="9"/>
            <color indexed="81"/>
            <rFont val="宋体"/>
            <family val="3"/>
            <charset val="134"/>
          </rPr>
          <t>研究经验：311080
升级经验：669352</t>
        </r>
      </text>
    </comment>
    <comment ref="B431" authorId="0" shapeId="0" xr:uid="{40DC98BA-B664-4525-AE69-FF3B983E6E2C}">
      <text>
        <r>
          <rPr>
            <b/>
            <sz val="9"/>
            <color indexed="81"/>
            <rFont val="宋体"/>
            <family val="3"/>
            <charset val="134"/>
          </rPr>
          <t>研究经验：169728
升级经验：680728</t>
        </r>
      </text>
    </comment>
    <comment ref="B432" authorId="0" shapeId="0" xr:uid="{16C65919-814C-4438-A166-E76447EEB732}">
      <text>
        <r>
          <rPr>
            <b/>
            <sz val="9"/>
            <color indexed="81"/>
            <rFont val="宋体"/>
            <family val="3"/>
            <charset val="134"/>
          </rPr>
          <t>研究经验：145000
升级经验：692200</t>
        </r>
      </text>
    </comment>
    <comment ref="B433" authorId="0" shapeId="0" xr:uid="{EC3FEEF8-B82E-43A7-B291-E86179CFBD8F}">
      <text>
        <r>
          <rPr>
            <b/>
            <sz val="9"/>
            <color indexed="81"/>
            <rFont val="宋体"/>
            <family val="3"/>
            <charset val="134"/>
          </rPr>
          <t>研究经验：172800
升级经验：703768</t>
        </r>
      </text>
    </comment>
    <comment ref="B434" authorId="0" shapeId="0" xr:uid="{ABFD7BB9-3BD2-4909-A5E0-23B44D672B80}">
      <text>
        <r>
          <rPr>
            <b/>
            <sz val="9"/>
            <color indexed="81"/>
            <rFont val="宋体"/>
            <family val="3"/>
            <charset val="134"/>
          </rPr>
          <t>研究经验：77032
升级经验：715432</t>
        </r>
      </text>
    </comment>
    <comment ref="B435" authorId="0" shapeId="0" xr:uid="{615568E8-7C84-43FA-9C43-E9EB52C8B1BD}">
      <text>
        <r>
          <rPr>
            <b/>
            <sz val="9"/>
            <color indexed="81"/>
            <rFont val="宋体"/>
            <family val="3"/>
            <charset val="134"/>
          </rPr>
          <t>研究经验：129600
升级经验：727192</t>
        </r>
      </text>
    </comment>
    <comment ref="B436" authorId="0" shapeId="0" xr:uid="{2A1A0DA1-EB0F-422F-8440-47947FEB890D}">
      <text>
        <r>
          <rPr>
            <b/>
            <sz val="9"/>
            <color indexed="81"/>
            <rFont val="宋体"/>
            <family val="3"/>
            <charset val="134"/>
          </rPr>
          <t>研究经验：474408
升级经验：739048</t>
        </r>
      </text>
    </comment>
    <comment ref="B437" authorId="0" shapeId="0" xr:uid="{B743D5D9-5769-48E0-8F60-EC1E44E4F01F}">
      <text>
        <r>
          <rPr>
            <b/>
            <sz val="9"/>
            <color indexed="81"/>
            <rFont val="宋体"/>
            <family val="3"/>
            <charset val="134"/>
          </rPr>
          <t>研究经验：647360
升级经验：751000</t>
        </r>
      </text>
    </comment>
    <comment ref="B438" authorId="0" shapeId="0" xr:uid="{87ED5CD2-A8CE-4ACA-8CCA-916048D0DF2F}">
      <text>
        <r>
          <rPr>
            <b/>
            <sz val="9"/>
            <color indexed="81"/>
            <rFont val="宋体"/>
            <family val="3"/>
            <charset val="134"/>
          </rPr>
          <t>研究经验：232360
升级经验：763048</t>
        </r>
      </text>
    </comment>
    <comment ref="B439" authorId="0" shapeId="0" xr:uid="{58D97792-A49D-4F6E-A98E-8EA540AD5B6D}">
      <text>
        <r>
          <rPr>
            <b/>
            <sz val="9"/>
            <color indexed="81"/>
            <rFont val="宋体"/>
            <family val="3"/>
            <charset val="134"/>
          </rPr>
          <t>研究等级：126级
研究经验：237312
升级经验：775192
研 究 力：16000</t>
        </r>
      </text>
    </comment>
    <comment ref="B440" authorId="0" shapeId="0" xr:uid="{698580C0-AAB3-4590-A061-9B2E3E75A1D5}">
      <text>
        <r>
          <rPr>
            <b/>
            <sz val="9"/>
            <color indexed="81"/>
            <rFont val="宋体"/>
            <family val="3"/>
            <charset val="134"/>
          </rPr>
          <t>研究经验：646120
升级经验：787432</t>
        </r>
      </text>
    </comment>
    <comment ref="B441" authorId="0" shapeId="0" xr:uid="{37B5C9E5-4991-40EC-B34B-FE87A9E56249}">
      <text>
        <r>
          <rPr>
            <b/>
            <sz val="9"/>
            <color indexed="81"/>
            <rFont val="宋体"/>
            <family val="3"/>
            <charset val="134"/>
          </rPr>
          <t>技能名称：炼金术
当前等级：128级
研究经验：146688
升级经验：799768</t>
        </r>
      </text>
    </comment>
    <comment ref="B442" authorId="0" shapeId="0" xr:uid="{E833D6C1-9FBF-48C5-9846-FB202C36C210}">
      <text>
        <r>
          <rPr>
            <b/>
            <sz val="9"/>
            <color indexed="81"/>
            <rFont val="宋体"/>
            <family val="3"/>
            <charset val="134"/>
          </rPr>
          <t>技能名称：炼金术
当前等级：129级
研究经验：114920
升级经验：812200</t>
        </r>
      </text>
    </comment>
    <comment ref="B443" authorId="0" shapeId="0" xr:uid="{68945788-954F-4F1E-9A90-E710D174E797}">
      <text>
        <r>
          <rPr>
            <b/>
            <sz val="9"/>
            <color indexed="81"/>
            <rFont val="宋体"/>
            <family val="3"/>
            <charset val="134"/>
          </rPr>
          <t>技能名称：炼金术
当前等级：130级
研究经验：358720
升级经验：824728</t>
        </r>
      </text>
    </comment>
    <comment ref="B444" authorId="0" shapeId="0" xr:uid="{C1ABD6D3-C608-4929-A11B-3718CC62CAAE}">
      <text>
        <r>
          <rPr>
            <b/>
            <sz val="9"/>
            <color indexed="81"/>
            <rFont val="宋体"/>
            <family val="3"/>
            <charset val="134"/>
          </rPr>
          <t>技能名称：炼金术
当前等级：131
研究经验：557992
升级经验：837352</t>
        </r>
      </text>
    </comment>
    <comment ref="B445" authorId="0" shapeId="0" xr:uid="{A323EE2A-A62D-412E-8B59-3B4767B34CFB}">
      <text>
        <r>
          <rPr>
            <b/>
            <sz val="9"/>
            <color indexed="81"/>
            <rFont val="宋体"/>
            <family val="3"/>
            <charset val="134"/>
          </rPr>
          <t>技巧名称：炼金术
当前等级：132级
研究经验：40640
升级经验：850072</t>
        </r>
      </text>
    </comment>
    <comment ref="B446" authorId="0" shapeId="0" xr:uid="{7BAE2DA9-0E4A-4731-911E-2EDFEA497DD9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技能等级：133级
研究经验：182568
升级经验：862888</t>
        </r>
      </text>
    </comment>
    <comment ref="B447" authorId="0" shapeId="0" xr:uid="{E030B701-478D-45E3-BEE3-618678AE859F}">
      <text>
        <r>
          <rPr>
            <b/>
            <sz val="9"/>
            <color indexed="81"/>
            <rFont val="宋体"/>
            <family val="3"/>
            <charset val="134"/>
          </rPr>
          <t>技能名称：炼金术
当前等级：134级
研究经验：119680
升级经验：875800</t>
        </r>
      </text>
    </comment>
    <comment ref="B448" authorId="0" shapeId="0" xr:uid="{380C00D4-D399-41F1-89A0-1883D6F00BFF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技能等级：137
研究经验：269160
升级经验：915112</t>
        </r>
      </text>
    </comment>
    <comment ref="B449" authorId="0" shapeId="0" xr:uid="{BD3963CA-BD48-4482-AB9A-1C969324C960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技能等级：138
研究经验：346048
升级经验：928408</t>
        </r>
      </text>
    </comment>
    <comment ref="B450" authorId="0" shapeId="0" xr:uid="{822D080D-E311-4C5F-A992-45F76B8D064B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技能等级：139
研究经验：9640
升级经验：941800</t>
        </r>
      </text>
    </comment>
    <comment ref="B451" authorId="0" shapeId="0" xr:uid="{D83DFA65-C350-4AB6-B09A-F297C8C93EE0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技能等级：140级
研究经验：635840
升级经验：955288</t>
        </r>
      </text>
    </comment>
    <comment ref="B452" authorId="0" shapeId="0" xr:uid="{2A0A1D49-FED3-41F9-8BA2-B439E030B7C4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技能等级：141级
研究经验：48552
升级经验：968872</t>
        </r>
      </text>
    </comment>
    <comment ref="B453" authorId="0" shapeId="0" xr:uid="{E74D2B99-D478-4990-8155-A13522501C7F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技能等级：142级
研究经验：887680
升级经验：982552</t>
        </r>
      </text>
    </comment>
    <comment ref="B454" authorId="0" shapeId="0" xr:uid="{BF2C0A6F-0165-44F5-82B0-BDA450BD035E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技能等级：143
研究经验：145128
升级经验：996328</t>
        </r>
      </text>
    </comment>
    <comment ref="B455" authorId="0" shapeId="0" xr:uid="{79D1C55C-F102-441A-9335-AF6E61B59CAD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技能等级：144
研究经验：12800
升级经验：1010200</t>
        </r>
      </text>
    </comment>
    <comment ref="B456" authorId="0" shapeId="0" xr:uid="{CE7AE331-205A-4E2A-BE57-A15892DE7438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技能等级：145级
研究经验：74600
升级经验：1024168</t>
        </r>
      </text>
    </comment>
    <comment ref="B457" authorId="0" shapeId="0" xr:uid="{18521406-90A1-4A15-AB4B-CFEB7782A70D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技能等级：146级
研究经验：26432
升级经验：1038232</t>
        </r>
      </text>
    </comment>
    <comment ref="B458" authorId="0" shapeId="0" xr:uid="{C28500F2-FAF0-4FB9-A0E7-FE86DF0966B7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技能等级：147级
研究经验：668200
升级经验：1052392</t>
        </r>
      </text>
    </comment>
    <comment ref="B459" authorId="0" shapeId="0" xr:uid="{CD45961D-F6F8-45C9-A1E1-03AF60C1E374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技能等级：148级
研究经验：143808
升级经验：1066648</t>
        </r>
      </text>
    </comment>
    <comment ref="B460" authorId="0" shapeId="0" xr:uid="{C3BB9C8D-CB53-4A09-A4A1-2BBFA8B3EB0E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技能等级：149级
研究经验：389160
升级经验：1081000</t>
        </r>
      </text>
    </comment>
    <comment ref="B461" authorId="0" shapeId="0" xr:uid="{75B42245-E3F0-4120-A156-6FE6EB3D515F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技能等级：150级
研究经验：140160
升级经验：2189896</t>
        </r>
      </text>
    </comment>
    <comment ref="B462" authorId="0" shapeId="0" xr:uid="{6564BCA2-61FB-4B2E-8B79-A096FE0BC492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技能等级：151级
研究经验：158264
升级经验：2218984</t>
        </r>
      </text>
    </comment>
    <comment ref="B463" authorId="0" shapeId="0" xr:uid="{6CA355CE-00B9-4F6E-966E-7C1E9539C9C1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技能等级：152级
研究经验：195280
升级经验：2248264</t>
        </r>
      </text>
    </comment>
    <comment ref="B464" authorId="0" shapeId="0" xr:uid="{984023D6-BDBC-4A3F-9DF5-3F92E3BEB61D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技能等级：153级
研究经验：251016
升级经验：2277736</t>
        </r>
      </text>
    </comment>
    <comment ref="B465" authorId="0" shapeId="0" xr:uid="{7592E582-457E-4978-9532-4AE4BAFC0786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技能等级：154级
研究经验：53280
升级经验：2307400</t>
        </r>
      </text>
    </comment>
    <comment ref="B466" authorId="0" shapeId="0" xr:uid="{B6600BA9-1645-4AF5-A69A-2BDE7360A20F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技能等级：155级
研究经验：17880
升级经验：2337256</t>
        </r>
      </text>
    </comment>
    <comment ref="B467" authorId="0" shapeId="0" xr:uid="{302D3BC5-F9A8-44C5-9A7B-1DE940E853CF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技能等级：156级
研究经验：48624
升级经验：2367304</t>
        </r>
      </text>
    </comment>
    <comment ref="B469" authorId="0" shapeId="0" xr:uid="{F9B4C1F5-7A62-414E-AC32-5569B36B78D5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技能等级：158级
研究经验：83776
升级经验：2427976</t>
        </r>
      </text>
    </comment>
    <comment ref="B470" authorId="0" shapeId="0" xr:uid="{C0909D2D-BA70-413E-B88C-B19373AD378D}">
      <text>
        <r>
          <rPr>
            <b/>
            <sz val="9"/>
            <color indexed="81"/>
            <rFont val="宋体"/>
            <family val="3"/>
            <charset val="134"/>
          </rPr>
          <t>技能名称：炼金术
技能等级：159级
研究经验：231800
升级经验：2458600</t>
        </r>
      </text>
    </comment>
    <comment ref="B472" authorId="0" shapeId="0" xr:uid="{7A284285-1884-4A49-AA08-43D0492D1801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技能等级：10级
研究经验：0
升级经验：2936</t>
        </r>
      </text>
    </comment>
    <comment ref="B473" authorId="0" shapeId="0" xr:uid="{CDEFBC73-4805-4508-AE4A-F54C199B8EA3}">
      <text>
        <r>
          <rPr>
            <b/>
            <sz val="9"/>
            <color indexed="81"/>
            <rFont val="宋体"/>
            <family val="3"/>
            <charset val="134"/>
          </rPr>
          <t>技能名称:逃离技巧
技能等级：41级
研究经验：90024
升级经验：29224</t>
        </r>
      </text>
    </comment>
    <comment ref="B474" authorId="0" shapeId="0" xr:uid="{8FE557DE-5E1C-47DC-9D12-9D3472482E41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技能等级：59级
研究经验：49800
升级经验：58600</t>
        </r>
      </text>
    </comment>
    <comment ref="B475" authorId="0" shapeId="0" xr:uid="{1B2B1A43-52BA-49FD-8916-971CB6F4A7C2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技能等级：63级
研究经验：59656
升级经验：66536</t>
        </r>
      </text>
    </comment>
    <comment ref="B476" authorId="0" shapeId="0" xr:uid="{BED0E8FC-2F12-4F14-BA36-81E3D2877A98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技能等级：73级
研究经验：17576
升级经验：88616</t>
        </r>
      </text>
    </comment>
    <comment ref="B477" authorId="0" shapeId="0" xr:uid="{02DF73E5-5217-43E9-8C2F-2AF13B80E3A4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技能等级：75级
研究经验：77960
升级经验：93416</t>
        </r>
      </text>
    </comment>
    <comment ref="B478" authorId="0" shapeId="0" xr:uid="{5FDF34A2-4B56-4B51-942E-A082BFB96C77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技能等级：76级
研究经验：80544
升级经验：95864</t>
        </r>
      </text>
    </comment>
    <comment ref="B479" authorId="0" shapeId="0" xr:uid="{7D4A3BA4-F401-42BB-9249-80CF2D8A5FB9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技能等级：78级
研究经验：78336
升级经验：100856</t>
        </r>
      </text>
    </comment>
    <comment ref="B480" authorId="0" shapeId="0" xr:uid="{437032FB-A8C5-47A6-9435-FAD01424AD3A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技能等级：79级
研究经验：57480
升级经验：103400</t>
        </r>
      </text>
    </comment>
    <comment ref="B481" authorId="0" shapeId="0" xr:uid="{00396327-E390-4F19-8F74-B575789D7B48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技能等级：81级
研究经验：56104
升级经验：108584</t>
        </r>
      </text>
    </comment>
    <comment ref="B482" authorId="0" shapeId="0" xr:uid="{46E15D09-DB92-4A0E-B48E-0D91E4228469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技能等级：83级
研究经验：108296
升级经验：113896</t>
        </r>
      </text>
    </comment>
    <comment ref="B483" authorId="0" shapeId="0" xr:uid="{6B6973E3-852B-4B90-B712-D31B23BAC8E8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技能等级：84级
研究经验：10400
升级经验：116600</t>
        </r>
      </text>
    </comment>
    <comment ref="B484" authorId="0" shapeId="0" xr:uid="{37895492-7483-4949-80BE-49BFDF52B744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技能等级：85级
研究经验：37800
升级经验：119336</t>
        </r>
      </text>
    </comment>
    <comment ref="B485" authorId="0" shapeId="0" xr:uid="{D1EBBDE6-5309-4527-9898-4F4A5CDC2DF9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技能等级：86级
研究经验：110464
升级经验：122104</t>
        </r>
      </text>
    </comment>
    <comment ref="B486" authorId="0" shapeId="0" xr:uid="{047B61D8-E214-4168-B209-A74667B1F942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技能等级：88级
研究经验：7456
升级经验：127736</t>
        </r>
      </text>
    </comment>
    <comment ref="B487" authorId="0" shapeId="0" xr:uid="{E6E43ADB-4333-439A-8C39-4B33B548FB7F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技能等级：89级
研究经验：87720
升级经验：130600</t>
        </r>
      </text>
    </comment>
    <comment ref="B488" authorId="0" shapeId="0" xr:uid="{0443265B-4AD5-4D3B-A00B-DC434A3CA2FD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技能等级：90级
研究经验：85120
升级经验：133496</t>
        </r>
      </text>
    </comment>
    <comment ref="B489" authorId="0" shapeId="0" xr:uid="{6F82B3E7-8B8D-4E48-A814-16C3320F1A2E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技能等级：94级
研究经验：13440
升级经验：145400</t>
        </r>
      </text>
    </comment>
    <comment ref="B490" authorId="0" shapeId="0" xr:uid="{C917D36A-4DA5-4F93-8D6D-DE5AC5AE8B29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技能等级：95级
研究经验：60040
升级经验：148456</t>
        </r>
      </text>
    </comment>
    <comment ref="B491" authorId="0" shapeId="0" xr:uid="{F14BE969-FE01-4D8C-AFF8-76FFF758254D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技能等级：97级
研究经验：48040
升级经验：154664</t>
        </r>
      </text>
    </comment>
    <comment ref="B492" authorId="0" shapeId="0" xr:uid="{B170E0ED-0E63-4C20-B99A-8F0EFE8896BF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技能等级：98级
研究经验：5376
升级经验：157816</t>
        </r>
      </text>
    </comment>
    <comment ref="B493" authorId="0" shapeId="0" xr:uid="{43CE7DE0-899C-414C-B93D-2D43F9C5FAE7}">
      <text>
        <r>
          <rPr>
            <b/>
            <sz val="9"/>
            <color indexed="81"/>
            <rFont val="宋体"/>
            <family val="3"/>
            <charset val="134"/>
          </rPr>
          <t>技能名称：逃离技巧
技能等级：99级
研究经验：103560
升级经验：161000</t>
        </r>
      </text>
    </comment>
    <comment ref="B494" authorId="0" shapeId="0" xr:uid="{79D6EE03-6B3F-45E6-B5DA-005B11202E85}">
      <text>
        <r>
          <rPr>
            <b/>
            <sz val="9"/>
            <color indexed="81"/>
            <rFont val="宋体"/>
            <family val="3"/>
            <charset val="134"/>
          </rPr>
          <t xml:space="preserve">技能名称：逃离技巧
技能等级：100级
研究经验：86560
升级经验：490648
</t>
        </r>
      </text>
    </comment>
    <comment ref="B495" authorId="0" shapeId="0" xr:uid="{98299604-DF9C-4C22-80CA-F9B7C38499CD}">
      <text>
        <r>
          <rPr>
            <b/>
            <sz val="9"/>
            <color indexed="81"/>
            <rFont val="宋体"/>
            <family val="3"/>
            <charset val="134"/>
          </rPr>
          <t>技能名称：灵石技巧
技能等级：100级
研究经验：133400
升级经验：490648</t>
        </r>
      </text>
    </comment>
    <comment ref="B496" authorId="0" shapeId="0" xr:uid="{953AA4F7-58F9-4323-9976-674886A3F4A5}">
      <text>
        <r>
          <rPr>
            <b/>
            <sz val="9"/>
            <color indexed="81"/>
            <rFont val="宋体"/>
            <family val="3"/>
            <charset val="134"/>
          </rPr>
          <t>技能名称：灵石技巧
技能等级：101级
研究经验：138752
升级经验：500392</t>
        </r>
      </text>
    </comment>
    <comment ref="B497" authorId="0" shapeId="0" xr:uid="{5A5E13D5-AE6B-4D6D-A465-28A406E09243}">
      <text>
        <r>
          <rPr>
            <b/>
            <sz val="9"/>
            <color indexed="81"/>
            <rFont val="宋体"/>
            <family val="3"/>
            <charset val="134"/>
          </rPr>
          <t>技能名称：灵石技巧
技能等级：102级
研究经验：150360
升级经验：510232</t>
        </r>
      </text>
    </comment>
    <comment ref="B498" authorId="0" shapeId="0" xr:uid="{719E3C7F-D500-4C37-9DC1-814BEE92D013}">
      <text>
        <r>
          <rPr>
            <b/>
            <sz val="9"/>
            <color indexed="81"/>
            <rFont val="宋体"/>
            <family val="3"/>
            <charset val="134"/>
          </rPr>
          <t>技能名称：灵石技巧
技能等级：103级
研究经验：312128
升级经验：520168</t>
        </r>
      </text>
    </comment>
    <comment ref="B499" authorId="0" shapeId="0" xr:uid="{B1280548-2340-4762-A224-C5D1BE8A11A0}">
      <text>
        <r>
          <rPr>
            <b/>
            <sz val="9"/>
            <color indexed="81"/>
            <rFont val="宋体"/>
            <family val="3"/>
            <charset val="134"/>
          </rPr>
          <t>技能名称：灵石技巧
技能等级：104级
研究经验：191960
升级经验：530200</t>
        </r>
      </text>
    </comment>
    <comment ref="B500" authorId="0" shapeId="0" xr:uid="{ED24D464-35F5-45B2-A8A4-15B4E73046DB}">
      <text>
        <r>
          <rPr>
            <b/>
            <sz val="9"/>
            <color indexed="81"/>
            <rFont val="宋体"/>
            <family val="3"/>
            <charset val="134"/>
          </rPr>
          <t>技能名称：灵石技巧
技能等级：105级
研究经验：45760
升级经验：540328</t>
        </r>
      </text>
    </comment>
    <comment ref="B501" authorId="0" shapeId="0" xr:uid="{91D28B3D-1D32-4874-8AC2-E4B41B989D9D}">
      <text>
        <r>
          <rPr>
            <b/>
            <sz val="9"/>
            <color indexed="81"/>
            <rFont val="宋体"/>
            <family val="3"/>
            <charset val="134"/>
          </rPr>
          <t>技能名称：灵石技巧
技能等级：106级
研究经验：209432
升级经验：550552</t>
        </r>
      </text>
    </comment>
    <comment ref="B502" authorId="0" shapeId="0" xr:uid="{9005CDBE-5ED8-4539-8D3A-25F8CC7844D4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技能等级：107级
研究经验：234880
升级经验：560872</t>
        </r>
      </text>
    </comment>
    <comment ref="B503" authorId="0" shapeId="0" xr:uid="{9FAF3A83-92F6-4410-9796-2C53680F1C31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技能等级：108级
研究经验：42008
升级经验：571288</t>
        </r>
      </text>
    </comment>
    <comment ref="B504" authorId="0" shapeId="0" xr:uid="{2E41CDBD-1ADA-47ED-9CE1-ABAC9C086B8B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技能等级：109级
研究经验：46720
升级经验：581800</t>
        </r>
      </text>
    </comment>
    <comment ref="B505" authorId="0" shapeId="0" xr:uid="{8A8FFD1A-3410-4A6C-AD3E-4023BAF3447B}">
      <text>
        <r>
          <rPr>
            <b/>
            <sz val="9"/>
            <color indexed="81"/>
            <rFont val="宋体"/>
            <family val="3"/>
            <charset val="134"/>
          </rPr>
          <t>技能名称：灵石技巧
技能等级：110级
研究经验：216920
升级经验：592408</t>
        </r>
      </text>
    </comment>
    <comment ref="B506" authorId="0" shapeId="0" xr:uid="{401AE0C1-56CE-4C5A-BB77-8707787F9528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技能等级：111级
研究经验：72512
升级经验：603112</t>
        </r>
      </text>
    </comment>
    <comment ref="B507" authorId="0" shapeId="0" xr:uid="{F4BDA480-3922-49DB-9146-9032DF370A35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技能等级：112级
研究经验：61400
升级经验：613912
</t>
        </r>
      </text>
    </comment>
    <comment ref="B508" authorId="0" shapeId="0" xr:uid="{DE89472C-0022-44DA-AE09-277D0C437462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技能等级：113级
研究经验：39488
升级经验：624808</t>
        </r>
      </text>
    </comment>
    <comment ref="B509" authorId="0" shapeId="0" xr:uid="{5A201A9B-5A22-490B-B389-7499729D935E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技能等级：114级
研究经验：70680
升级经验：635800</t>
        </r>
      </text>
    </comment>
    <comment ref="B510" authorId="0" shapeId="0" xr:uid="{2E6E6AFB-4E43-44CE-A7C4-6FA4FFB550F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技能等级：116级
研究经验：147992
升级经验：658072</t>
        </r>
      </text>
    </comment>
    <comment ref="B511" authorId="0" shapeId="0" xr:uid="{350F841F-0CDC-4725-8DDA-B77A7FA8C9D6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技能等级：117级
研究经验：81920
升级经验：669352</t>
        </r>
      </text>
    </comment>
    <comment ref="B512" authorId="0" shapeId="0" xr:uid="{1C68EAAC-076D-489A-9A31-07CE38D359AD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技能等级：118级
研究经验：116568
升级经验：680728</t>
        </r>
      </text>
    </comment>
    <comment ref="B513" authorId="0" shapeId="0" xr:uid="{BB1C39C1-B275-4D58-9F93-13AA7CFEDB1B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技能等级：119级
研究经验：187840
升级经验：692200</t>
        </r>
      </text>
    </comment>
    <comment ref="B514" authorId="0" shapeId="0" xr:uid="{B16D9BB7-6BDD-4188-87D1-522375E83C5A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技能名称：灵石技巧
技能等级：120级
研究经验：7640
升级经验：703768</t>
        </r>
      </text>
    </comment>
    <comment ref="B515" authorId="0" shapeId="0" xr:uid="{1FC8601D-4AFE-4845-AFFE-A502AC46FE4E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技能等级：10级
研究经验：0
升级经验：2936</t>
        </r>
      </text>
    </comment>
    <comment ref="B516" authorId="0" shapeId="0" xr:uid="{E896B6EF-8742-49EA-AADA-BE53BFC6FCCC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技能等级：23级
研究经验：131976
升级经验：10216</t>
        </r>
      </text>
    </comment>
    <comment ref="B517" authorId="0" shapeId="0" xr:uid="{84E95CF7-5A33-4D95-8D1D-5F1D89237DED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技能等级：24级
研究经验：137760
升级经验：11000</t>
        </r>
      </text>
    </comment>
    <comment ref="B518" authorId="0" shapeId="0" xr:uid="{10AC08C3-385C-4C0B-9661-CAB3F629706E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技能等级：31级
研究经验：153504
升级经验：17384</t>
        </r>
      </text>
    </comment>
    <comment ref="B519" authorId="0" shapeId="0" xr:uid="{F3D31969-859A-437C-B4F3-9BE3CC082FED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技能等级：34级
研究经验：147200
升级经验：20600</t>
        </r>
      </text>
    </comment>
    <comment ref="B520" authorId="0" shapeId="0" xr:uid="{81BC99E0-F61C-4770-97B2-14C9B3F920E0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技能等级：35级
研究经验：5640
升级经验：37864</t>
        </r>
      </text>
    </comment>
    <comment ref="B521" authorId="0" shapeId="0" xr:uid="{3882FC39-637C-4DA6-B0FE-48371B4A6F72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技能等级：51级
研究经验：4744
升级经验：44264</t>
        </r>
      </text>
    </comment>
    <comment ref="B522" authorId="0" shapeId="0" xr:uid="{143DF6F0-3633-4ABF-B4BD-279B514B9E0B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技能等级：55级
研究经验：25480
升级经验：51176</t>
        </r>
      </text>
    </comment>
    <comment ref="B523" authorId="0" shapeId="0" xr:uid="{EDDA1982-C243-4317-8B70-1C3EEE9BBC8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技能等级：59级
研究经验：1800
升级经验：58600</t>
        </r>
      </text>
    </comment>
    <comment ref="B524" authorId="0" shapeId="0" xr:uid="{5DFA9B18-CB31-4309-97A7-1688AE6B6295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技能等级：62级
研究经验：12160
升级经验：64504</t>
        </r>
      </text>
    </comment>
    <comment ref="B525" authorId="0" shapeId="0" xr:uid="{9294A2FD-88BA-488C-BC3C-92F816A867D1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技能等级：63级
研究经验：59656
升级经验：66536</t>
        </r>
      </text>
    </comment>
    <comment ref="B526" authorId="0" shapeId="0" xr:uid="{CAA5272D-4058-419C-A83D-0B123A58935E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技能等级：64级
研究经验：57120
升级经验：68600</t>
        </r>
      </text>
    </comment>
    <comment ref="B527" authorId="0" shapeId="0" xr:uid="{A6F25C17-7515-4576-9B4C-851C3FD09DD1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技能等级：67级
研究经验：37000
升级经验：74984</t>
        </r>
      </text>
    </comment>
    <comment ref="B528" authorId="0" shapeId="0" xr:uid="{0AB3C9C5-504E-49AB-9400-9065C61F338B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技能等级：69级
研究经验：60840
升级经验：79400</t>
        </r>
      </text>
    </comment>
    <comment ref="B529" authorId="0" shapeId="0" xr:uid="{6EF9647E-835A-4286-8019-C015F6E818D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技能等级：74级
研究经验：24960
升级经验：91000</t>
        </r>
      </text>
    </comment>
    <comment ref="B530" authorId="0" shapeId="0" xr:uid="{6DBE5BBB-261A-48BF-85FE-99551FA5566E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技能等级：80级
研究经验：50080
升级经验：105976</t>
        </r>
      </text>
    </comment>
    <comment ref="B531" authorId="0" shapeId="0" xr:uid="{4505EDC1-9C34-4E8E-913D-F800E001419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技能等级：81级
研究经验：104104
升级经验：108584</t>
        </r>
      </text>
    </comment>
    <comment ref="B532" authorId="0" shapeId="0" xr:uid="{FC90EED9-D63F-4AF3-9D95-40B8DE9188F0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技能等级：83级
研究经验：44296
升级经验：113896</t>
        </r>
      </text>
    </comment>
    <comment ref="B533" authorId="0" shapeId="0" xr:uid="{2F9C2490-2E8A-440A-B148-F177A7F16286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技能等级：85级
研究经验：85800
升级经验：119336</t>
        </r>
      </text>
    </comment>
    <comment ref="B534" authorId="0" shapeId="0" xr:uid="{C6F451C2-BA98-4344-AE76-772FC6D53310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技能等级：87级
研究经验：36360
升级经验：124904</t>
        </r>
      </text>
    </comment>
    <comment ref="B535" authorId="0" shapeId="0" xr:uid="{7F1F0FA7-6BCA-4C90-9B77-67FA1B10C519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技能等级：88级
研究经验：103456
升级经验：127736</t>
        </r>
      </text>
    </comment>
    <comment ref="B536" authorId="0" shapeId="0" xr:uid="{21C39B19-F575-46D8-910C-7D762E2517A4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技能等级：90级
研究经验：21120
升级经验：133496</t>
        </r>
      </text>
    </comment>
    <comment ref="B537" authorId="0" shapeId="0" xr:uid="{C37DC1F0-B893-443C-A526-551117560912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技能等级：91级
研究经验：95624
升级经验：136424</t>
        </r>
      </text>
    </comment>
    <comment ref="B538" authorId="0" shapeId="0" xr:uid="{CD14E8CA-478C-4916-9495-35EBADA0D849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技能等级：94级
研究经验：45440
升级经验：145400</t>
        </r>
      </text>
    </comment>
    <comment ref="B539" authorId="0" shapeId="0" xr:uid="{B52C28C6-A051-4E73-8667-A2C682DD5554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技能等级：95级
研究经验：92040
升级经验：148456</t>
        </r>
      </text>
    </comment>
    <comment ref="B540" authorId="0" shapeId="0" xr:uid="{66762795-E63C-463F-8984-4FE8A151DB9F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技能等级：96级
研究经验：135584
升级经验：151544</t>
        </r>
      </text>
    </comment>
    <comment ref="B541" authorId="0" shapeId="0" xr:uid="{978ECF22-06E0-48D8-AA28-F524D4622CE3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技能等级：100级
研究经验：38560
升级经验：490648</t>
        </r>
      </text>
    </comment>
    <comment ref="B542" authorId="0" shapeId="0" xr:uid="{170A89E6-9D4E-481A-9C43-8710EB992BEB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技能等级：101级
研究经验：27912
升级经验：500392</t>
        </r>
      </text>
    </comment>
    <comment ref="B543" authorId="0" shapeId="0" xr:uid="{07DD6A08-81D8-47BE-80A5-3B732CEAB69A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技能等级：102级
研究经验：23520
升级经验：510232</t>
        </r>
      </text>
    </comment>
    <comment ref="B544" authorId="0" shapeId="0" xr:uid="{A115B011-2049-4C65-8247-2C2049475A61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技能等级：103级
研究经验：169288
升级经验：520168</t>
        </r>
      </text>
    </comment>
    <comment ref="B545" authorId="0" shapeId="0" xr:uid="{9ED4305B-F0FB-4A4E-835A-A31F8382422A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技能等级：104级
研究经验：193120
升级经验：530200</t>
        </r>
      </text>
    </comment>
    <comment ref="B546" authorId="0" shapeId="0" xr:uid="{2BA4BDBC-D364-4999-86E6-2DEBB336DCE5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技能等级：105级
研究经验：94920
升级经验：540328</t>
        </r>
      </text>
    </comment>
    <comment ref="B547" authorId="0" shapeId="0" xr:uid="{80164625-B9DB-4ADB-B0AC-5D743982722B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技能等级：106级
研究经验：18592
升级经验：550552</t>
        </r>
      </text>
    </comment>
    <comment ref="B548" authorId="0" shapeId="0" xr:uid="{E8A21C0A-123A-4BB5-B065-2FCA63B7E3F7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技能等级：107级
研究经验：92040
升级经验：560872</t>
        </r>
      </text>
    </comment>
    <comment ref="B549" authorId="0" shapeId="0" xr:uid="{0A5208C6-B973-4500-9787-FF55C2054473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技能等级：108级
研究经验：555168
升级经验：571288</t>
        </r>
      </text>
    </comment>
    <comment ref="B550" authorId="0" shapeId="0" xr:uid="{4EEB97AE-F0DB-4C94-920E-7D88C6BE7E20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技能等级：109级
研究经验：271880
升级经验：581800</t>
        </r>
      </text>
    </comment>
    <comment ref="B551" authorId="0" shapeId="0" xr:uid="{AE2D2041-B8A7-48C9-8CCA-5C7BF0746084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技能等级：110级
研究经验：42080
升级经验：592408</t>
        </r>
      </text>
    </comment>
    <comment ref="B552" authorId="0" shapeId="0" xr:uid="{5DEE6BD3-FFA0-409B-8E65-43111C0F38B5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技能等级：111级
研究经验：329672
升级经验：603112</t>
        </r>
      </text>
    </comment>
    <comment ref="B553" authorId="0" shapeId="0" xr:uid="{019E0D4B-758B-4D20-9D2F-18345F809CBE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技能等级：113级
研究经验：376648
升级经验：624808</t>
        </r>
      </text>
    </comment>
    <comment ref="B554" authorId="0" shapeId="0" xr:uid="{DFCAFD1A-F483-4AC2-844E-288163AA9C10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技能等级：115级
研究经验：508040
升级经验：646888</t>
        </r>
      </text>
    </comment>
    <comment ref="B555" authorId="0" shapeId="0" xr:uid="{8939D072-DD71-469D-AB6C-DE46A78A5F74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技能等级：116级
研究经验：101152
升级经验：658072</t>
        </r>
      </text>
    </comment>
    <comment ref="B556" authorId="0" shapeId="0" xr:uid="{D147A007-3990-4581-81E5-5A5D7FB4C6E9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技能等级：117级
研究经验：83080
升级经验：669352</t>
        </r>
      </text>
    </comment>
    <comment ref="B557" authorId="0" shapeId="0" xr:uid="{679E6E02-E195-4620-A77D-E3CA54D74FED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技能名称：追捕技巧
技能等级：118级
研究经验：53728
升级经验：680728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A1" authorId="0" shapeId="0" xr:uid="{D9F311F6-260C-4DF6-919C-66238F7890B3}">
      <text>
        <r>
          <rPr>
            <b/>
            <sz val="9"/>
            <color indexed="81"/>
            <rFont val="宋体"/>
            <family val="3"/>
            <charset val="134"/>
          </rPr>
          <t>2023年06月23日09时21分统计</t>
        </r>
      </text>
    </comment>
    <comment ref="A3" authorId="0" shapeId="0" xr:uid="{69E8572D-B39E-4B5B-8932-8A8B94353963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正在发布赏金任务</t>
        </r>
      </text>
    </comment>
    <comment ref="A7" authorId="0" shapeId="0" xr:uid="{F145E5D7-C0EC-42BE-8AAC-045A17AA4DAF}">
      <text>
        <r>
          <rPr>
            <b/>
            <sz val="9"/>
            <color indexed="81"/>
            <rFont val="宋体"/>
            <family val="3"/>
            <charset val="134"/>
          </rPr>
          <t>2023年06月26日15时46分，发起投票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A1" authorId="0" shapeId="0" xr:uid="{B1542077-D76A-4BEC-A9CE-418ACEC4858F}">
      <text>
        <r>
          <rPr>
            <b/>
            <sz val="9"/>
            <color indexed="81"/>
            <rFont val="宋体"/>
            <family val="3"/>
            <charset val="134"/>
          </rPr>
          <t>发布时间：2026年04月02日周四
发布帮派：第1698号李永生帮派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A1" authorId="0" shapeId="0" xr:uid="{32B82BE8-DB01-44F8-BC1E-A10AAF7F36A8}">
      <text>
        <r>
          <rPr>
            <b/>
            <sz val="9"/>
            <color indexed="81"/>
            <rFont val="宋体"/>
            <family val="3"/>
            <charset val="134"/>
          </rPr>
          <t>发布时间：2026年04月02日周四
发布帮派：第1698号李永生帮派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A1" authorId="0" shapeId="0" xr:uid="{FCA8303D-FCB4-4FFB-8D18-8425B5AFC3DE}">
      <text>
        <r>
          <rPr>
            <b/>
            <sz val="9"/>
            <color indexed="81"/>
            <rFont val="宋体"/>
            <family val="3"/>
            <charset val="134"/>
          </rPr>
          <t>发布时间：2026年04月02日周四
发布帮派：第1698号李永生帮派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李永生</author>
  </authors>
  <commentList>
    <comment ref="A1" authorId="0" shapeId="0" xr:uid="{71237EA2-9BCB-4D33-9185-C16ACAD6482B}">
      <text>
        <r>
          <rPr>
            <b/>
            <sz val="9"/>
            <color indexed="81"/>
            <rFont val="宋体"/>
            <family val="3"/>
            <charset val="134"/>
          </rPr>
          <t>发布时间：2026年04月02日周四
发布帮派：第1698号李永生帮派</t>
        </r>
      </text>
    </comment>
    <comment ref="B4" authorId="0" shapeId="0" xr:uid="{0B8DB763-518D-4A55-AF07-F925480659E3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正在审核中</t>
        </r>
      </text>
    </comment>
    <comment ref="B6" authorId="0" shapeId="0" xr:uid="{831CC251-EF3B-49CD-9554-E9416575011B}">
      <text>
        <r>
          <rPr>
            <b/>
            <sz val="9"/>
            <color indexed="81"/>
            <rFont val="宋体"/>
            <family val="3"/>
            <charset val="134"/>
          </rPr>
          <t>李永生:</t>
        </r>
        <r>
          <rPr>
            <sz val="9"/>
            <color indexed="81"/>
            <rFont val="宋体"/>
            <family val="3"/>
            <charset val="134"/>
          </rPr>
          <t xml:space="preserve">
等待请离</t>
        </r>
      </text>
    </comment>
  </commentList>
</comments>
</file>

<file path=xl/sharedStrings.xml><?xml version="1.0" encoding="utf-8"?>
<sst xmlns="http://schemas.openxmlformats.org/spreadsheetml/2006/main" count="3105" uniqueCount="1205">
  <si>
    <t>帮派资金</t>
    <phoneticPr fontId="3" type="noConversion"/>
  </si>
  <si>
    <t>长安城</t>
  </si>
  <si>
    <t>名称</t>
  </si>
  <si>
    <t>门派</t>
  </si>
  <si>
    <t>等级</t>
  </si>
  <si>
    <t>职务</t>
  </si>
  <si>
    <t>入帮时间</t>
  </si>
  <si>
    <t>当前贡献</t>
  </si>
  <si>
    <t>历史贡献</t>
  </si>
  <si>
    <t>口袋版贡献</t>
  </si>
  <si>
    <t>厢房任务</t>
  </si>
  <si>
    <t>建设任务</t>
  </si>
  <si>
    <t>商人任务</t>
  </si>
  <si>
    <t>神木林</t>
  </si>
  <si>
    <t>帮主</t>
  </si>
  <si>
    <t>化生寺</t>
  </si>
  <si>
    <t>普通帮众</t>
  </si>
  <si>
    <t>天宫</t>
  </si>
  <si>
    <t>狮驼岭</t>
  </si>
  <si>
    <t>凌波城</t>
  </si>
  <si>
    <t>五庄观</t>
  </si>
  <si>
    <t>魔王寨</t>
  </si>
  <si>
    <t>大唐官府</t>
  </si>
  <si>
    <t>方寸山</t>
  </si>
  <si>
    <t>普陀山</t>
  </si>
  <si>
    <t>阴曹地府</t>
  </si>
  <si>
    <t>无底洞</t>
  </si>
  <si>
    <t>女儿村</t>
  </si>
  <si>
    <t>龙宫</t>
  </si>
  <si>
    <t>维护费用</t>
    <phoneticPr fontId="3" type="noConversion"/>
  </si>
  <si>
    <t>储 备 金</t>
    <phoneticPr fontId="3" type="noConversion"/>
  </si>
  <si>
    <t>无法维护</t>
    <phoneticPr fontId="3" type="noConversion"/>
  </si>
  <si>
    <t>额外奖励</t>
    <phoneticPr fontId="3" type="noConversion"/>
  </si>
  <si>
    <t>维护次数</t>
    <phoneticPr fontId="3" type="noConversion"/>
  </si>
  <si>
    <t>总共资金</t>
    <phoneticPr fontId="3" type="noConversion"/>
  </si>
  <si>
    <t>维护资金</t>
    <phoneticPr fontId="3" type="noConversion"/>
  </si>
  <si>
    <t>每天维护</t>
    <phoneticPr fontId="3" type="noConversion"/>
  </si>
  <si>
    <t>维护天数</t>
    <phoneticPr fontId="3" type="noConversion"/>
  </si>
  <si>
    <t>维护时间</t>
    <phoneticPr fontId="3" type="noConversion"/>
  </si>
  <si>
    <t>升级经验</t>
    <phoneticPr fontId="3" type="noConversion"/>
  </si>
  <si>
    <t>维护储备</t>
    <phoneticPr fontId="3" type="noConversion"/>
  </si>
  <si>
    <t>总共费用</t>
    <phoneticPr fontId="3" type="noConversion"/>
  </si>
  <si>
    <t>召唤兽</t>
    <phoneticPr fontId="3" type="noConversion"/>
  </si>
  <si>
    <t>当前荣誉</t>
  </si>
  <si>
    <t>总荣誉</t>
  </si>
  <si>
    <t>敌对任务</t>
  </si>
  <si>
    <t>迷宫任务</t>
  </si>
  <si>
    <t>盘丝洞</t>
  </si>
  <si>
    <t>巡逻队忆时光</t>
  </si>
  <si>
    <t>花果山</t>
  </si>
  <si>
    <t>萌萌小兔</t>
  </si>
  <si>
    <t>巡逻队图鉴师</t>
  </si>
  <si>
    <t>玄武堂主</t>
  </si>
  <si>
    <t>白虎堂主</t>
  </si>
  <si>
    <t>跑商票数</t>
    <phoneticPr fontId="3" type="noConversion"/>
  </si>
  <si>
    <t>额外资金</t>
    <phoneticPr fontId="3" type="noConversion"/>
  </si>
  <si>
    <t>15万票数</t>
    <phoneticPr fontId="3" type="noConversion"/>
  </si>
  <si>
    <t>18万票数</t>
    <phoneticPr fontId="3" type="noConversion"/>
  </si>
  <si>
    <t>维护小时</t>
    <phoneticPr fontId="3" type="noConversion"/>
  </si>
  <si>
    <t>溢出资金</t>
    <phoneticPr fontId="3" type="noConversion"/>
  </si>
  <si>
    <t>每票商人</t>
    <phoneticPr fontId="3" type="noConversion"/>
  </si>
  <si>
    <t>天数</t>
    <phoneticPr fontId="3" type="noConversion"/>
  </si>
  <si>
    <t>帮贡</t>
    <phoneticPr fontId="3" type="noConversion"/>
  </si>
  <si>
    <t>月</t>
    <phoneticPr fontId="3" type="noConversion"/>
  </si>
  <si>
    <t>周</t>
    <phoneticPr fontId="3" type="noConversion"/>
  </si>
  <si>
    <t>修炼等级</t>
    <phoneticPr fontId="3" type="noConversion"/>
  </si>
  <si>
    <t>需要帮贡</t>
    <phoneticPr fontId="3" type="noConversion"/>
  </si>
  <si>
    <t>每票帮贡</t>
    <phoneticPr fontId="3" type="noConversion"/>
  </si>
  <si>
    <t>每天费用</t>
    <phoneticPr fontId="3" type="noConversion"/>
  </si>
  <si>
    <t>每票费用</t>
    <phoneticPr fontId="3" type="noConversion"/>
  </si>
  <si>
    <t>每天票数</t>
    <phoneticPr fontId="3" type="noConversion"/>
  </si>
  <si>
    <t>跑商人数</t>
    <phoneticPr fontId="3" type="noConversion"/>
  </si>
  <si>
    <t>技能名称</t>
    <phoneticPr fontId="3" type="noConversion"/>
  </si>
  <si>
    <t>当前等级</t>
    <phoneticPr fontId="3" type="noConversion"/>
  </si>
  <si>
    <t>烹饪技巧</t>
    <phoneticPr fontId="3" type="noConversion"/>
  </si>
  <si>
    <t>打造技巧</t>
    <phoneticPr fontId="3" type="noConversion"/>
  </si>
  <si>
    <t>裁缝技巧</t>
    <phoneticPr fontId="3" type="noConversion"/>
  </si>
  <si>
    <t>巧匠之术</t>
    <phoneticPr fontId="3" type="noConversion"/>
  </si>
  <si>
    <t>淬灵之术</t>
    <phoneticPr fontId="3" type="noConversion"/>
  </si>
  <si>
    <t>建筑名称</t>
    <phoneticPr fontId="3" type="noConversion"/>
  </si>
  <si>
    <t>目标数量</t>
    <phoneticPr fontId="3" type="noConversion"/>
  </si>
  <si>
    <t>金库</t>
    <phoneticPr fontId="3" type="noConversion"/>
  </si>
  <si>
    <t>仓库</t>
    <phoneticPr fontId="3" type="noConversion"/>
  </si>
  <si>
    <t>中药医理</t>
    <phoneticPr fontId="3" type="noConversion"/>
  </si>
  <si>
    <t>1、忠诚于建邺城巡逻队，忠诚于李永生帮派。</t>
    <phoneticPr fontId="3" type="noConversion"/>
  </si>
  <si>
    <t>2、文明礼貌、从我做起、做人第一、游戏第二。</t>
    <phoneticPr fontId="3" type="noConversion"/>
  </si>
  <si>
    <t>3、努力提升自己的师门技能、生活技能、人物修炼、宝宝修炼。</t>
    <phoneticPr fontId="3" type="noConversion"/>
  </si>
  <si>
    <t>4、能力越大、责任越大、以“为人民服务”口号，乐于助人。</t>
    <phoneticPr fontId="3" type="noConversion"/>
  </si>
  <si>
    <t>5、不能善小而不为，不以恶小而为之，有错就改、积极向上。</t>
    <phoneticPr fontId="3" type="noConversion"/>
  </si>
  <si>
    <t>6、第1698号帮派隶属于“建邺城巡逻队”所有，永不收帮费。</t>
    <phoneticPr fontId="3" type="noConversion"/>
  </si>
  <si>
    <t>7、帮派满员依据统计基础中的“离线时间”暂时性清理成员。</t>
    <phoneticPr fontId="3" type="noConversion"/>
  </si>
  <si>
    <t>8、帮派成员有义务和责任监督帮主，严禁帮主贪污帮派资金。</t>
    <phoneticPr fontId="3" type="noConversion"/>
  </si>
  <si>
    <t>9、帮派努力研究生活技能，为帮派成员提供良好的学习环境。</t>
    <phoneticPr fontId="3" type="noConversion"/>
  </si>
  <si>
    <t>发布时间：公元2018年09月29日 16时35分</t>
    <phoneticPr fontId="3" type="noConversion"/>
  </si>
  <si>
    <t>发布作者：李永生</t>
    <phoneticPr fontId="3" type="noConversion"/>
  </si>
  <si>
    <t>发布角色：长安城（43109417）</t>
    <phoneticPr fontId="3" type="noConversion"/>
  </si>
  <si>
    <t>修炼技能帮贡上限与跑商票数预算表</t>
    <phoneticPr fontId="3" type="noConversion"/>
  </si>
  <si>
    <t>《李永生帮派帮规》</t>
    <phoneticPr fontId="3" type="noConversion"/>
  </si>
  <si>
    <t>一、李永生帮派属于非营利性的实验帮派。</t>
    <phoneticPr fontId="3" type="noConversion"/>
  </si>
  <si>
    <t>二、加入帮派建议每天至少参与跑商一票。</t>
    <phoneticPr fontId="3" type="noConversion"/>
  </si>
  <si>
    <t>三、加入帮派24小时内帮贡必须达到50点。</t>
    <phoneticPr fontId="3" type="noConversion"/>
  </si>
  <si>
    <t>四、加入帮派15天内帮贡必须达到3750点。</t>
    <phoneticPr fontId="3" type="noConversion"/>
  </si>
  <si>
    <t>五、成员离线时间超过七天者请离本帮派。</t>
    <phoneticPr fontId="3" type="noConversion"/>
  </si>
  <si>
    <t>六、赏金任务发布者不得低于每票15万两。</t>
    <phoneticPr fontId="3" type="noConversion"/>
  </si>
  <si>
    <t>七、长期发布赏金任务请申请加入朱雀堂。</t>
    <phoneticPr fontId="3" type="noConversion"/>
  </si>
  <si>
    <t>八、谋权、谋利、混帮者一律请离本帮派。</t>
    <phoneticPr fontId="3" type="noConversion"/>
  </si>
  <si>
    <t>发布时间：2018年10月25日 10时16分</t>
    <phoneticPr fontId="3" type="noConversion"/>
  </si>
  <si>
    <t>等级</t>
    <phoneticPr fontId="3" type="noConversion"/>
  </si>
  <si>
    <t>时间</t>
    <phoneticPr fontId="3" type="noConversion"/>
  </si>
  <si>
    <t>允许范围</t>
    <phoneticPr fontId="3" type="noConversion"/>
  </si>
  <si>
    <t>金银锦盒</t>
    <phoneticPr fontId="3" type="noConversion"/>
  </si>
  <si>
    <t xml:space="preserve">允许数量 </t>
    <phoneticPr fontId="3" type="noConversion"/>
  </si>
  <si>
    <t>预算费用</t>
    <phoneticPr fontId="3" type="noConversion"/>
  </si>
  <si>
    <t>备注信息</t>
    <phoneticPr fontId="3" type="noConversion"/>
  </si>
  <si>
    <t>研究技能</t>
    <phoneticPr fontId="3" type="noConversion"/>
  </si>
  <si>
    <t xml:space="preserve">中药医理 </t>
    <phoneticPr fontId="3" type="noConversion"/>
  </si>
  <si>
    <t>数量</t>
    <phoneticPr fontId="3" type="noConversion"/>
  </si>
  <si>
    <t>增加帮贡</t>
    <phoneticPr fontId="3" type="noConversion"/>
  </si>
  <si>
    <t>银两</t>
    <phoneticPr fontId="3" type="noConversion"/>
  </si>
  <si>
    <t>累计银两</t>
    <phoneticPr fontId="3" type="noConversion"/>
  </si>
  <si>
    <t>当前数量</t>
    <phoneticPr fontId="3" type="noConversion"/>
  </si>
  <si>
    <t>厢房</t>
    <phoneticPr fontId="3" type="noConversion"/>
  </si>
  <si>
    <t>繁荣度</t>
    <phoneticPr fontId="3" type="noConversion"/>
  </si>
  <si>
    <t>人气度</t>
    <phoneticPr fontId="3" type="noConversion"/>
  </si>
  <si>
    <t>维护日期</t>
    <phoneticPr fontId="3" type="noConversion"/>
  </si>
  <si>
    <t>书院</t>
    <phoneticPr fontId="3" type="noConversion"/>
  </si>
  <si>
    <t>每人跑商</t>
    <phoneticPr fontId="3" type="noConversion"/>
  </si>
  <si>
    <t>研究天数</t>
    <phoneticPr fontId="3" type="noConversion"/>
  </si>
  <si>
    <t>目前等级</t>
    <phoneticPr fontId="3" type="noConversion"/>
  </si>
  <si>
    <t>下一等级</t>
    <phoneticPr fontId="3" type="noConversion"/>
  </si>
  <si>
    <t>研究经验</t>
    <phoneticPr fontId="3" type="noConversion"/>
  </si>
  <si>
    <t>相差经验</t>
    <phoneticPr fontId="3" type="noConversion"/>
  </si>
  <si>
    <t>需要天数</t>
    <phoneticPr fontId="3" type="noConversion"/>
  </si>
  <si>
    <t>缺乏资金</t>
    <phoneticPr fontId="3" type="noConversion"/>
  </si>
  <si>
    <t>应急数量</t>
    <phoneticPr fontId="3" type="noConversion"/>
  </si>
  <si>
    <t>药房</t>
    <phoneticPr fontId="3" type="noConversion"/>
  </si>
  <si>
    <t>兽室</t>
    <phoneticPr fontId="3" type="noConversion"/>
  </si>
  <si>
    <t>次数</t>
    <phoneticPr fontId="3" type="noConversion"/>
  </si>
  <si>
    <t>奖励帮贡</t>
    <phoneticPr fontId="3" type="noConversion"/>
  </si>
  <si>
    <t>总帮贡</t>
    <phoneticPr fontId="3" type="noConversion"/>
  </si>
  <si>
    <t>总任务</t>
    <phoneticPr fontId="3" type="noConversion"/>
  </si>
  <si>
    <t>总耗资</t>
    <phoneticPr fontId="3" type="noConversion"/>
  </si>
  <si>
    <t>帮派可以捐赠金银锦盒的数量</t>
    <phoneticPr fontId="3" type="noConversion"/>
  </si>
  <si>
    <t>个人跑商双倍帮贡与跑商票数</t>
    <phoneticPr fontId="3" type="noConversion"/>
  </si>
  <si>
    <t>李永生帮派的奖励线与维护线</t>
    <phoneticPr fontId="3" type="noConversion"/>
  </si>
  <si>
    <t>第1698号李永生帮派资金情况</t>
    <phoneticPr fontId="3" type="noConversion"/>
  </si>
  <si>
    <t>技能</t>
    <phoneticPr fontId="3" type="noConversion"/>
  </si>
  <si>
    <t>上限等级</t>
    <phoneticPr fontId="3" type="noConversion"/>
  </si>
  <si>
    <t>追捕技巧</t>
    <phoneticPr fontId="3" type="noConversion"/>
  </si>
  <si>
    <t>熔炼技巧</t>
    <phoneticPr fontId="3" type="noConversion"/>
  </si>
  <si>
    <t>养生之道</t>
    <phoneticPr fontId="3" type="noConversion"/>
  </si>
  <si>
    <t>炼金术</t>
    <phoneticPr fontId="3" type="noConversion"/>
  </si>
  <si>
    <t>冥想</t>
    <phoneticPr fontId="3" type="noConversion"/>
  </si>
  <si>
    <t>强身术</t>
    <phoneticPr fontId="3" type="noConversion"/>
  </si>
  <si>
    <t>暗器技巧</t>
    <phoneticPr fontId="3" type="noConversion"/>
  </si>
  <si>
    <t>神速</t>
    <phoneticPr fontId="3" type="noConversion"/>
  </si>
  <si>
    <t>强壮</t>
    <phoneticPr fontId="3" type="noConversion"/>
  </si>
  <si>
    <t>灵石技巧</t>
    <phoneticPr fontId="3" type="noConversion"/>
  </si>
  <si>
    <t>逃离技巧</t>
    <phoneticPr fontId="3" type="noConversion"/>
  </si>
  <si>
    <t>健身术</t>
    <phoneticPr fontId="3" type="noConversion"/>
  </si>
  <si>
    <t>《李永生帮派宣言》</t>
    <phoneticPr fontId="3" type="noConversion"/>
  </si>
  <si>
    <t>社区任务</t>
  </si>
  <si>
    <t>细磨豆沙元宵</t>
  </si>
  <si>
    <t>巡逻队子不语</t>
  </si>
  <si>
    <t>巡逻队万事通</t>
  </si>
  <si>
    <t>朱雀堂主</t>
  </si>
  <si>
    <r>
      <t>o</t>
    </r>
    <r>
      <rPr>
        <sz val="10.5"/>
        <color theme="1"/>
        <rFont val="宋体"/>
        <family val="3"/>
        <charset val="134"/>
      </rPr>
      <t>¨</t>
    </r>
    <r>
      <rPr>
        <sz val="10.5"/>
        <color theme="1"/>
        <rFont val="Calibri"/>
        <family val="2"/>
      </rPr>
      <t>kiss</t>
    </r>
  </si>
  <si>
    <t>巡逻队员小李</t>
  </si>
  <si>
    <t>の逍遥神龙メ</t>
  </si>
  <si>
    <t>北城不冷°</t>
  </si>
  <si>
    <t>柚柚开心</t>
  </si>
  <si>
    <t>骑猪あ小队长</t>
  </si>
  <si>
    <t>心灵砒霜℃</t>
  </si>
  <si>
    <t>永远的恐具</t>
  </si>
  <si>
    <t>巡逻队怒斩地</t>
  </si>
  <si>
    <t>精英</t>
  </si>
  <si>
    <t>巡逻队小妖孽</t>
  </si>
  <si>
    <t>离人战丶</t>
  </si>
  <si>
    <t>誓与永生奔跑</t>
  </si>
  <si>
    <t>巡逻队白哉</t>
  </si>
  <si>
    <t>巡逻队蒙奇奇</t>
  </si>
  <si>
    <t>柚柚健康</t>
  </si>
  <si>
    <t>滑玉莲蓉元宵</t>
  </si>
  <si>
    <r>
      <t>吻安</t>
    </r>
    <r>
      <rPr>
        <sz val="10.5"/>
        <color theme="1"/>
        <rFont val="Calibri"/>
        <family val="2"/>
      </rPr>
      <t>_1896</t>
    </r>
  </si>
  <si>
    <t>山楂拔丝元宵</t>
  </si>
  <si>
    <t>二指丹宝宝⊙</t>
  </si>
  <si>
    <t>巡逻此生东</t>
  </si>
  <si>
    <t>很少吃肉</t>
  </si>
  <si>
    <t>生哥的粉丝</t>
  </si>
  <si>
    <t>云深；不知处</t>
  </si>
  <si>
    <t>◆梦幻钱规则</t>
  </si>
  <si>
    <t>巡逻队怒斩佛</t>
  </si>
  <si>
    <t>淡淡香烟味々</t>
  </si>
  <si>
    <t>一锤裂天地ζ</t>
  </si>
  <si>
    <t>巡逻队小李子</t>
  </si>
  <si>
    <t>巡逻队齐小拽</t>
  </si>
  <si>
    <r>
      <t>《</t>
    </r>
    <r>
      <rPr>
        <sz val="10.5"/>
        <color theme="1"/>
        <rFont val="Calibri"/>
        <family val="2"/>
      </rPr>
      <t>123</t>
    </r>
    <r>
      <rPr>
        <sz val="10.5"/>
        <color theme="1"/>
        <rFont val="宋体"/>
        <family val="3"/>
        <charset val="134"/>
      </rPr>
      <t>》</t>
    </r>
  </si>
  <si>
    <t>青稚．＃</t>
  </si>
  <si>
    <t>巡逻队矿泉水</t>
  </si>
  <si>
    <t>巡逻队佩德罗</t>
  </si>
  <si>
    <t>约定ン今生</t>
  </si>
  <si>
    <t>蜜糖腰果元宵</t>
  </si>
  <si>
    <t>′红尘初妆</t>
  </si>
  <si>
    <t>进击的小奕泽</t>
  </si>
  <si>
    <t>巡逻队队长</t>
  </si>
  <si>
    <t>副帮主</t>
  </si>
  <si>
    <t>贸易车队总官</t>
  </si>
  <si>
    <t>浪心￡剑客</t>
  </si>
  <si>
    <t>小肉棒ル√</t>
  </si>
  <si>
    <r>
      <t>自带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锻血防</t>
    </r>
  </si>
  <si>
    <t>巡逻队站长</t>
  </si>
  <si>
    <t>路里风霜°</t>
  </si>
  <si>
    <t>陌上花似锦°</t>
  </si>
  <si>
    <t>·明昔何故</t>
  </si>
  <si>
    <t>油田文体中心</t>
  </si>
  <si>
    <r>
      <t>黄金</t>
    </r>
    <r>
      <rPr>
        <sz val="10.5"/>
        <color theme="1"/>
        <rFont val="Calibri"/>
        <family val="2"/>
      </rPr>
      <t>ID</t>
    </r>
  </si>
  <si>
    <t>离人狂丶</t>
  </si>
  <si>
    <r>
      <t>‖</t>
    </r>
    <r>
      <rPr>
        <sz val="10.5"/>
        <color theme="1"/>
        <rFont val="Calibri"/>
        <family val="2"/>
      </rPr>
      <t>Emp</t>
    </r>
    <r>
      <rPr>
        <sz val="10.5"/>
        <color theme="1"/>
        <rFont val="宋体"/>
        <family val="3"/>
        <charset val="134"/>
      </rPr>
      <t>仁慈ル</t>
    </r>
  </si>
  <si>
    <t>醉红尘●小天</t>
  </si>
  <si>
    <t>八九玄功ら轩</t>
  </si>
  <si>
    <t>⒑元钱</t>
  </si>
  <si>
    <t>＇＿微尘＊．</t>
  </si>
  <si>
    <t>巡逻队小坑豆</t>
  </si>
  <si>
    <t>巡逻队张老财</t>
  </si>
  <si>
    <t>γ．悲悯众生</t>
  </si>
  <si>
    <r>
      <t>Rap</t>
    </r>
    <r>
      <rPr>
        <sz val="10.5"/>
        <color theme="1"/>
        <rFont val="宋体"/>
        <family val="3"/>
        <charset val="134"/>
      </rPr>
      <t>づ独白″</t>
    </r>
  </si>
  <si>
    <t>巡逻队小瑞瑞</t>
  </si>
  <si>
    <r>
      <t>Pose</t>
    </r>
    <r>
      <rPr>
        <sz val="10.5"/>
        <color theme="1"/>
        <rFont val="宋体"/>
        <family val="3"/>
        <charset val="134"/>
      </rPr>
      <t>毒药</t>
    </r>
  </si>
  <si>
    <r>
      <t>东风破</t>
    </r>
    <r>
      <rPr>
        <sz val="10.5"/>
        <color theme="1"/>
        <rFont val="Calibri"/>
        <family val="2"/>
      </rPr>
      <t>123</t>
    </r>
  </si>
  <si>
    <t>青龙堂香主</t>
  </si>
  <si>
    <t>只为遇见你◆</t>
  </si>
  <si>
    <t>好宝赌五色</t>
  </si>
  <si>
    <t>文木飞；带</t>
  </si>
  <si>
    <t>至哲</t>
  </si>
  <si>
    <t>五指动乾坤⊙</t>
  </si>
  <si>
    <t>の、定魂珠</t>
  </si>
  <si>
    <t>九零后♂暮情</t>
  </si>
  <si>
    <t>夜々乳茈诱惑</t>
  </si>
  <si>
    <t>巡逻队山丘</t>
  </si>
  <si>
    <t>天机城</t>
  </si>
  <si>
    <t>杜拉拉升职</t>
  </si>
  <si>
    <t>浅唱心意へ</t>
    <phoneticPr fontId="3" type="noConversion"/>
  </si>
  <si>
    <t>〃功夫熊猫〃</t>
    <phoneticPr fontId="3" type="noConversion"/>
  </si>
  <si>
    <t>金库数</t>
    <phoneticPr fontId="3" type="noConversion"/>
  </si>
  <si>
    <t>书院数</t>
    <phoneticPr fontId="3" type="noConversion"/>
  </si>
  <si>
    <t>兽室数</t>
    <phoneticPr fontId="3" type="noConversion"/>
  </si>
  <si>
    <t>厢房数</t>
    <phoneticPr fontId="3" type="noConversion"/>
  </si>
  <si>
    <t>药房数</t>
    <phoneticPr fontId="3" type="noConversion"/>
  </si>
  <si>
    <t>仓库数</t>
    <phoneticPr fontId="3" type="noConversion"/>
  </si>
  <si>
    <t>可达数量</t>
    <phoneticPr fontId="3" type="noConversion"/>
  </si>
  <si>
    <t>相差数量</t>
    <phoneticPr fontId="3" type="noConversion"/>
  </si>
  <si>
    <t>十倍维护</t>
    <phoneticPr fontId="3" type="noConversion"/>
  </si>
  <si>
    <t>预算数量</t>
    <phoneticPr fontId="3" type="noConversion"/>
  </si>
  <si>
    <t>每小时数量</t>
    <phoneticPr fontId="3" type="noConversion"/>
  </si>
  <si>
    <t>24小时数量</t>
    <phoneticPr fontId="3" type="noConversion"/>
  </si>
  <si>
    <t>市场单价</t>
    <phoneticPr fontId="3" type="noConversion"/>
  </si>
  <si>
    <t>15万</t>
    <phoneticPr fontId="3" type="noConversion"/>
  </si>
  <si>
    <t>18万</t>
    <phoneticPr fontId="3" type="noConversion"/>
  </si>
  <si>
    <t>参加帮战</t>
  </si>
  <si>
    <t>跑商票数</t>
  </si>
  <si>
    <t>赢利金额</t>
  </si>
  <si>
    <t>锦盒</t>
  </si>
  <si>
    <t>生死劫·古煞</t>
  </si>
  <si>
    <t>风花雪月妙手</t>
  </si>
  <si>
    <t>白虎堂堂众</t>
  </si>
  <si>
    <t>し冉小五の恋</t>
  </si>
  <si>
    <t>凌雪、儿</t>
  </si>
  <si>
    <t>无敌ㄌ小牛</t>
  </si>
  <si>
    <t>总共帮贡</t>
    <phoneticPr fontId="3" type="noConversion"/>
  </si>
  <si>
    <t>规定时间</t>
    <phoneticPr fontId="3" type="noConversion"/>
  </si>
  <si>
    <t>平均每天</t>
    <phoneticPr fontId="3" type="noConversion"/>
  </si>
  <si>
    <t>总共票数</t>
    <phoneticPr fontId="3" type="noConversion"/>
  </si>
  <si>
    <t>每小时跑</t>
    <phoneticPr fontId="3" type="noConversion"/>
  </si>
  <si>
    <t>每天用时</t>
    <phoneticPr fontId="3" type="noConversion"/>
  </si>
  <si>
    <t>大于等于</t>
    <phoneticPr fontId="3" type="noConversion"/>
  </si>
  <si>
    <t>帮派维护所需资金</t>
    <phoneticPr fontId="3" type="noConversion"/>
  </si>
  <si>
    <t>*24</t>
    <phoneticPr fontId="3" type="noConversion"/>
  </si>
  <si>
    <t>帮派储备金</t>
    <phoneticPr fontId="3" type="noConversion"/>
  </si>
  <si>
    <t>*10</t>
    <phoneticPr fontId="3" type="noConversion"/>
  </si>
  <si>
    <t>帮派储备金缺少</t>
    <phoneticPr fontId="3" type="noConversion"/>
  </si>
  <si>
    <t>帮派资金缺少</t>
    <phoneticPr fontId="3" type="noConversion"/>
  </si>
  <si>
    <t>技能等级</t>
    <phoneticPr fontId="3" type="noConversion"/>
  </si>
  <si>
    <t>级</t>
    <phoneticPr fontId="3" type="noConversion"/>
  </si>
  <si>
    <t>点</t>
    <phoneticPr fontId="3" type="noConversion"/>
  </si>
  <si>
    <t>票</t>
    <phoneticPr fontId="3" type="noConversion"/>
  </si>
  <si>
    <t>天</t>
    <phoneticPr fontId="3" type="noConversion"/>
  </si>
  <si>
    <t>小时</t>
    <phoneticPr fontId="3" type="noConversion"/>
  </si>
  <si>
    <t>社区维护</t>
    <phoneticPr fontId="3" type="noConversion"/>
  </si>
  <si>
    <t>点帮贡</t>
    <phoneticPr fontId="3" type="noConversion"/>
  </si>
  <si>
    <t>跑商一票</t>
    <phoneticPr fontId="3" type="noConversion"/>
  </si>
  <si>
    <t>总共获得</t>
    <phoneticPr fontId="3" type="noConversion"/>
  </si>
  <si>
    <t>目标帮贡</t>
    <phoneticPr fontId="3" type="noConversion"/>
  </si>
  <si>
    <t>李永生帮派技能研究时间备忘录</t>
    <phoneticPr fontId="3" type="noConversion"/>
  </si>
  <si>
    <t>单票佣金</t>
    <phoneticPr fontId="3" type="noConversion"/>
  </si>
  <si>
    <t>点卡</t>
    <phoneticPr fontId="3" type="noConversion"/>
  </si>
  <si>
    <t>日期</t>
    <phoneticPr fontId="3" type="noConversion"/>
  </si>
  <si>
    <t>拒绝</t>
    <phoneticPr fontId="3" type="noConversion"/>
  </si>
  <si>
    <t>土地编号</t>
    <phoneticPr fontId="3" type="noConversion"/>
  </si>
  <si>
    <t>土地特色</t>
    <phoneticPr fontId="3" type="noConversion"/>
  </si>
  <si>
    <t>居住人</t>
    <phoneticPr fontId="3" type="noConversion"/>
  </si>
  <si>
    <t>菜园子</t>
    <phoneticPr fontId="3" type="noConversion"/>
  </si>
  <si>
    <t>提高房屋环境</t>
    <phoneticPr fontId="3" type="noConversion"/>
  </si>
  <si>
    <t>有</t>
    <phoneticPr fontId="3" type="noConversion"/>
  </si>
  <si>
    <t>提高休息次数</t>
    <phoneticPr fontId="3" type="noConversion"/>
  </si>
  <si>
    <t>《关于帮派修炼调整流程》</t>
    <phoneticPr fontId="3" type="noConversion"/>
  </si>
  <si>
    <t>2、建议提出人应当提供300万用于修改费用</t>
    <phoneticPr fontId="3" type="noConversion"/>
  </si>
  <si>
    <t>3、300万帮派资金到位后由帮主执行建议</t>
    <phoneticPr fontId="3" type="noConversion"/>
  </si>
  <si>
    <t>4、根据建议删除一个修炼项目后增加一个</t>
    <phoneticPr fontId="3" type="noConversion"/>
  </si>
  <si>
    <t>ぃ☆ve恋云</t>
  </si>
  <si>
    <t>情殇葬了谁</t>
  </si>
  <si>
    <t>°小小小仙ξ</t>
  </si>
  <si>
    <t>朱雀堂香主</t>
  </si>
  <si>
    <t>Wolves丶繁华</t>
  </si>
  <si>
    <t>老给力了</t>
  </si>
  <si>
    <t>人生丶演绎</t>
  </si>
  <si>
    <t>巡逻此生晓</t>
  </si>
  <si>
    <t>我痴人呓语</t>
  </si>
  <si>
    <t>狂拽№鸣爷</t>
  </si>
  <si>
    <t>＇冰知我心ら</t>
  </si>
  <si>
    <t>吻安_1896</t>
  </si>
  <si>
    <t>低调灬兔</t>
  </si>
  <si>
    <t>帮费奖励</t>
  </si>
  <si>
    <t>交纳帮费</t>
  </si>
  <si>
    <t>拖欠帮费</t>
  </si>
  <si>
    <t>1、“修炼项目”由帮派成员提出修改建议</t>
    <phoneticPr fontId="3" type="noConversion"/>
  </si>
  <si>
    <t>5、帮派资金可能低于维护线时拒绝执行建议</t>
    <phoneticPr fontId="3" type="noConversion"/>
  </si>
  <si>
    <t>6、执行建议前帮派资金不低于奖励线的60%</t>
    <phoneticPr fontId="3" type="noConversion"/>
  </si>
  <si>
    <t>帮派奖励线</t>
    <phoneticPr fontId="3" type="noConversion"/>
  </si>
  <si>
    <t>比例</t>
    <phoneticPr fontId="3" type="noConversion"/>
  </si>
  <si>
    <t>具体数额</t>
    <phoneticPr fontId="3" type="noConversion"/>
  </si>
  <si>
    <t>海底漫游</t>
  </si>
  <si>
    <t>菲儿≤无情≥</t>
  </si>
  <si>
    <t>法术修炼</t>
    <phoneticPr fontId="3" type="noConversion"/>
  </si>
  <si>
    <t>★魅‰影▲</t>
  </si>
  <si>
    <t>天命取精人</t>
  </si>
  <si>
    <t>金钱储存上限</t>
    <phoneticPr fontId="3" type="noConversion"/>
  </si>
  <si>
    <t>召唤兽训练</t>
    <phoneticPr fontId="3" type="noConversion"/>
  </si>
  <si>
    <t>增加牧场饲料</t>
    <phoneticPr fontId="3" type="noConversion"/>
  </si>
  <si>
    <t>购买社区土地（205万）</t>
    <phoneticPr fontId="3" type="noConversion"/>
  </si>
  <si>
    <t>出售社区土地（150万）</t>
    <phoneticPr fontId="3" type="noConversion"/>
  </si>
  <si>
    <t>保证金</t>
    <phoneticPr fontId="3" type="noConversion"/>
  </si>
  <si>
    <t>150体力</t>
    <phoneticPr fontId="3" type="noConversion"/>
  </si>
  <si>
    <t>社区贡献度</t>
    <phoneticPr fontId="3" type="noConversion"/>
  </si>
  <si>
    <t>长安城</t>
    <phoneticPr fontId="3" type="noConversion"/>
  </si>
  <si>
    <t>逆央</t>
    <phoneticPr fontId="3" type="noConversion"/>
  </si>
  <si>
    <t>超神器分配师</t>
    <phoneticPr fontId="3" type="noConversion"/>
  </si>
  <si>
    <t>Why星人</t>
    <phoneticPr fontId="3" type="noConversion"/>
  </si>
  <si>
    <t>-</t>
    <phoneticPr fontId="3" type="noConversion"/>
  </si>
  <si>
    <t>小六一</t>
    <phoneticPr fontId="3" type="noConversion"/>
  </si>
  <si>
    <t>提高召唤兽喂养效果</t>
    <phoneticPr fontId="3" type="noConversion"/>
  </si>
  <si>
    <t>窗外夜雨</t>
    <phoneticPr fontId="3" type="noConversion"/>
  </si>
  <si>
    <t>提高召唤兽训练效果</t>
    <phoneticPr fontId="3" type="noConversion"/>
  </si>
  <si>
    <t>萌萌猫</t>
    <phoneticPr fontId="3" type="noConversion"/>
  </si>
  <si>
    <t>蓝魔之恋·芳</t>
  </si>
  <si>
    <t>乘风之为浪</t>
  </si>
  <si>
    <t>巡逻队陆琳琅</t>
  </si>
  <si>
    <t>╅狼巢╆</t>
  </si>
  <si>
    <t>郑州私人侦探</t>
  </si>
  <si>
    <t>1级帮派</t>
    <phoneticPr fontId="3" type="noConversion"/>
  </si>
  <si>
    <t>2级帮派</t>
    <phoneticPr fontId="3" type="noConversion"/>
  </si>
  <si>
    <t>3级帮派</t>
    <phoneticPr fontId="3" type="noConversion"/>
  </si>
  <si>
    <t>初始资金</t>
    <phoneticPr fontId="3" type="noConversion"/>
  </si>
  <si>
    <t>金库数量</t>
    <phoneticPr fontId="3" type="noConversion"/>
  </si>
  <si>
    <t xml:space="preserve">可以容纳 </t>
    <phoneticPr fontId="3" type="noConversion"/>
  </si>
  <si>
    <t>金库容纳</t>
    <phoneticPr fontId="3" type="noConversion"/>
  </si>
  <si>
    <t>！风流人生</t>
  </si>
  <si>
    <t>＂龙ベ逍遥．</t>
  </si>
  <si>
    <t>吾情似水缠绵</t>
  </si>
  <si>
    <t>＊潇潇暮雨</t>
  </si>
  <si>
    <t>II安静II</t>
  </si>
  <si>
    <t>虎虎威猛</t>
  </si>
  <si>
    <t>巡逻队卡卡西</t>
  </si>
  <si>
    <t>巡逻队铁手</t>
  </si>
  <si>
    <t>人物等级</t>
    <phoneticPr fontId="3" type="noConversion"/>
  </si>
  <si>
    <t>获得帮贡</t>
    <phoneticPr fontId="3" type="noConversion"/>
  </si>
  <si>
    <t>帮派要求</t>
    <phoneticPr fontId="3" type="noConversion"/>
  </si>
  <si>
    <t>11-39</t>
    <phoneticPr fontId="3" type="noConversion"/>
  </si>
  <si>
    <t>40-59</t>
    <phoneticPr fontId="3" type="noConversion"/>
  </si>
  <si>
    <t>60-79</t>
    <phoneticPr fontId="3" type="noConversion"/>
  </si>
  <si>
    <t>80级以上</t>
    <phoneticPr fontId="3" type="noConversion"/>
  </si>
  <si>
    <t>非双倍帮贡时帮派修炼的跑商票数</t>
    <phoneticPr fontId="3" type="noConversion"/>
  </si>
  <si>
    <t>双倍帮贡时帮派修炼所需要的跑商票数</t>
    <phoneticPr fontId="3" type="noConversion"/>
  </si>
  <si>
    <t>加入帮派15天内总帮贡必须达到3750点</t>
    <phoneticPr fontId="3" type="noConversion"/>
  </si>
  <si>
    <t>学习修炼不消耗帮贡≠不需要帮贡</t>
    <phoneticPr fontId="3" type="noConversion"/>
  </si>
  <si>
    <t>生活技能全满预算表</t>
    <phoneticPr fontId="3" type="noConversion"/>
  </si>
  <si>
    <t>需要经验</t>
    <phoneticPr fontId="3" type="noConversion"/>
  </si>
  <si>
    <t>需要金钱</t>
    <phoneticPr fontId="3" type="noConversion"/>
  </si>
  <si>
    <t>消耗帮贡</t>
    <phoneticPr fontId="3" type="noConversion"/>
  </si>
  <si>
    <t>总和</t>
    <phoneticPr fontId="3" type="noConversion"/>
  </si>
  <si>
    <t>40亿经验</t>
    <phoneticPr fontId="3" type="noConversion"/>
  </si>
  <si>
    <t>8亿银两</t>
    <phoneticPr fontId="3" type="noConversion"/>
  </si>
  <si>
    <t>20万帮贡</t>
    <phoneticPr fontId="3" type="noConversion"/>
  </si>
  <si>
    <t>加入次数</t>
    <phoneticPr fontId="3" type="noConversion"/>
  </si>
  <si>
    <t>累计帮贡</t>
    <phoneticPr fontId="3" type="noConversion"/>
  </si>
  <si>
    <t>加入天数</t>
    <phoneticPr fontId="3" type="noConversion"/>
  </si>
  <si>
    <t>每票跑商</t>
    <phoneticPr fontId="3" type="noConversion"/>
  </si>
  <si>
    <t>11级至39级玩家预算表</t>
    <phoneticPr fontId="3" type="noConversion"/>
  </si>
  <si>
    <t>40级至59级玩家预算表</t>
    <phoneticPr fontId="3" type="noConversion"/>
  </si>
  <si>
    <t>60级至79级玩家预算表</t>
    <phoneticPr fontId="3" type="noConversion"/>
  </si>
  <si>
    <t>80级至99级玩家预算表</t>
    <phoneticPr fontId="3" type="noConversion"/>
  </si>
  <si>
    <t>100级以上玩家预算表</t>
    <phoneticPr fontId="3" type="noConversion"/>
  </si>
  <si>
    <t>商人</t>
  </si>
  <si>
    <t>忆ゲ美</t>
  </si>
  <si>
    <t>白虎护法</t>
  </si>
  <si>
    <t>白虎堂香主</t>
  </si>
  <si>
    <t>桡之亦寒</t>
  </si>
  <si>
    <t>南城姑娘</t>
  </si>
  <si>
    <t>八九玄功ら婷</t>
  </si>
  <si>
    <t>编号</t>
    <phoneticPr fontId="3" type="noConversion"/>
  </si>
  <si>
    <t>公元2020年04月08日帮派最后一次升级参与者名单</t>
    <phoneticPr fontId="3" type="noConversion"/>
  </si>
  <si>
    <t>《最后的行动》参与者名单</t>
    <phoneticPr fontId="3" type="noConversion"/>
  </si>
  <si>
    <t>李永生帮派生活技能研究推算</t>
    <phoneticPr fontId="3" type="noConversion"/>
  </si>
  <si>
    <t>研究时间</t>
    <phoneticPr fontId="3" type="noConversion"/>
  </si>
  <si>
    <t>储备金上限</t>
    <phoneticPr fontId="3" type="noConversion"/>
  </si>
  <si>
    <t>储备维护1</t>
    <phoneticPr fontId="3" type="noConversion"/>
  </si>
  <si>
    <t>储备维护2</t>
    <phoneticPr fontId="3" type="noConversion"/>
  </si>
  <si>
    <t>储备维护线</t>
    <phoneticPr fontId="3" type="noConversion"/>
  </si>
  <si>
    <t>帮派储备金与帮派维护状况分析</t>
    <phoneticPr fontId="3" type="noConversion"/>
  </si>
  <si>
    <t>11～39</t>
    <phoneticPr fontId="3" type="noConversion"/>
  </si>
  <si>
    <t>40～59</t>
    <phoneticPr fontId="3" type="noConversion"/>
  </si>
  <si>
    <t>60～79</t>
    <phoneticPr fontId="3" type="noConversion"/>
  </si>
  <si>
    <t>80～99</t>
    <phoneticPr fontId="3" type="noConversion"/>
  </si>
  <si>
    <t>≧100</t>
    <phoneticPr fontId="3" type="noConversion"/>
  </si>
  <si>
    <t>单倍帮贡</t>
    <phoneticPr fontId="3" type="noConversion"/>
  </si>
  <si>
    <t>帮贡要求</t>
    <phoneticPr fontId="3" type="noConversion"/>
  </si>
  <si>
    <t>帮派成员不同等级的跑商票数</t>
    <phoneticPr fontId="3" type="noConversion"/>
  </si>
  <si>
    <t>双倍帮贡</t>
    <phoneticPr fontId="3" type="noConversion"/>
  </si>
  <si>
    <t>帮派人数</t>
    <phoneticPr fontId="3" type="noConversion"/>
  </si>
  <si>
    <t>每年费用</t>
    <phoneticPr fontId="3" type="noConversion"/>
  </si>
  <si>
    <t>每年维护</t>
    <phoneticPr fontId="3" type="noConversion"/>
  </si>
  <si>
    <t>人</t>
    <phoneticPr fontId="3" type="noConversion"/>
  </si>
  <si>
    <t>帮派成员</t>
    <phoneticPr fontId="3" type="noConversion"/>
  </si>
  <si>
    <t>每人每天</t>
    <phoneticPr fontId="3" type="noConversion"/>
  </si>
  <si>
    <t>每人每年</t>
    <phoneticPr fontId="3" type="noConversion"/>
  </si>
  <si>
    <t>《关于敌对关系的实验计划》</t>
    <phoneticPr fontId="3" type="noConversion"/>
  </si>
  <si>
    <t>公元2020年06月02日起，</t>
    <phoneticPr fontId="3" type="noConversion"/>
  </si>
  <si>
    <t>第1698号与第1373号帮派，</t>
    <phoneticPr fontId="3" type="noConversion"/>
  </si>
  <si>
    <t>由同盟关系调整为敌对关系，</t>
    <phoneticPr fontId="3" type="noConversion"/>
  </si>
  <si>
    <t>为期一个月的敌对关系实验，</t>
    <phoneticPr fontId="3" type="noConversion"/>
  </si>
  <si>
    <t>实验的目的是朱雀堂任务。</t>
    <phoneticPr fontId="3" type="noConversion"/>
  </si>
  <si>
    <t>当前帮派的任务开放情况：</t>
    <phoneticPr fontId="3" type="noConversion"/>
  </si>
  <si>
    <t>1、青龙堂任务：帮派建设</t>
    <phoneticPr fontId="3" type="noConversion"/>
  </si>
  <si>
    <t>2、白虎堂任务：帮派经济</t>
    <phoneticPr fontId="3" type="noConversion"/>
  </si>
  <si>
    <t>3、玄武堂任务：帮派繁荣</t>
    <phoneticPr fontId="3" type="noConversion"/>
  </si>
  <si>
    <t>4、朱雀堂任务：暴力冲突</t>
    <phoneticPr fontId="3" type="noConversion"/>
  </si>
  <si>
    <t>《敌对关系的风险评估》</t>
    <phoneticPr fontId="3" type="noConversion"/>
  </si>
  <si>
    <t>1、朱雀堂任务可以增加经验帮贡</t>
    <phoneticPr fontId="3" type="noConversion"/>
  </si>
  <si>
    <t>2、但敌对降低帮派资金</t>
    <phoneticPr fontId="3" type="noConversion"/>
  </si>
  <si>
    <t>3、敌对降低帮派安定度</t>
    <phoneticPr fontId="3" type="noConversion"/>
  </si>
  <si>
    <t>4、敌对降低帮派训练度</t>
    <phoneticPr fontId="3" type="noConversion"/>
  </si>
  <si>
    <t>5、敌对属于旁门邪道的发展</t>
    <phoneticPr fontId="3" type="noConversion"/>
  </si>
  <si>
    <t>6、我认为它是帮派作死的表现</t>
    <phoneticPr fontId="3" type="noConversion"/>
  </si>
  <si>
    <t>7、本帮派是由大家努力建立的</t>
    <phoneticPr fontId="3" type="noConversion"/>
  </si>
  <si>
    <t>8、现在大家希望死死，我不拦着</t>
    <phoneticPr fontId="3" type="noConversion"/>
  </si>
  <si>
    <t>9、帮派从创建到兴衰到死亡</t>
    <phoneticPr fontId="3" type="noConversion"/>
  </si>
  <si>
    <t>10、这是每个帮派的历史过程</t>
    <phoneticPr fontId="3" type="noConversion"/>
  </si>
  <si>
    <t>11、我们的帮派也将快速灭亡</t>
    <phoneticPr fontId="3" type="noConversion"/>
  </si>
  <si>
    <t>12、致以我们热爱的帮派！</t>
    <phoneticPr fontId="3" type="noConversion"/>
  </si>
  <si>
    <t>13、致以我们曾经的帮派。</t>
    <phoneticPr fontId="3" type="noConversion"/>
  </si>
  <si>
    <t>《帮派灭亡后的安排事宜》</t>
    <phoneticPr fontId="3" type="noConversion"/>
  </si>
  <si>
    <t>1、帮派灭亡后帮主将去其他帮派。</t>
    <phoneticPr fontId="3" type="noConversion"/>
  </si>
  <si>
    <t>2、帮主从此不再建立帮派。</t>
  </si>
  <si>
    <t>3、在其他帮派努力跑商学习技能</t>
    <phoneticPr fontId="3" type="noConversion"/>
  </si>
  <si>
    <t>4、完成学习后离开长安城。</t>
    <phoneticPr fontId="3" type="noConversion"/>
  </si>
  <si>
    <t>5、告别长安城回到东海湾</t>
    <phoneticPr fontId="3" type="noConversion"/>
  </si>
  <si>
    <t>6、从此在东海湾打大海龟</t>
    <phoneticPr fontId="3" type="noConversion"/>
  </si>
  <si>
    <t>7、不再过问长安城的事情</t>
    <phoneticPr fontId="3" type="noConversion"/>
  </si>
  <si>
    <t>《敌对关系应用范围》</t>
    <phoneticPr fontId="3" type="noConversion"/>
  </si>
  <si>
    <t>1、第1373号启动敌对关系</t>
    <phoneticPr fontId="3" type="noConversion"/>
  </si>
  <si>
    <t>2、第1698号启动敌对关系</t>
    <phoneticPr fontId="3" type="noConversion"/>
  </si>
  <si>
    <t>3、敌对关系将消耗帮派行动力</t>
    <phoneticPr fontId="3" type="noConversion"/>
  </si>
  <si>
    <t>李永生的感叹：</t>
    <phoneticPr fontId="3" type="noConversion"/>
  </si>
  <si>
    <t>跑商可以增加帮派资金</t>
    <phoneticPr fontId="3" type="noConversion"/>
  </si>
  <si>
    <t>为了帮贡不惜敌对来减少帮派资金</t>
    <phoneticPr fontId="3" type="noConversion"/>
  </si>
  <si>
    <t>本身不正常维护的帮派</t>
    <phoneticPr fontId="3" type="noConversion"/>
  </si>
  <si>
    <t>现在要雪上加霜</t>
    <phoneticPr fontId="3" type="noConversion"/>
  </si>
  <si>
    <t>有了帮贡确实可以提高学习</t>
    <phoneticPr fontId="3" type="noConversion"/>
  </si>
  <si>
    <t>但学习所带来的收益是少量的</t>
    <phoneticPr fontId="3" type="noConversion"/>
  </si>
  <si>
    <t>参阅：帮派资金来源图</t>
    <phoneticPr fontId="3" type="noConversion"/>
  </si>
  <si>
    <t>第1698号已经开放帮贡来源：</t>
    <phoneticPr fontId="3" type="noConversion"/>
  </si>
  <si>
    <t>1、社区维护任务</t>
    <phoneticPr fontId="3" type="noConversion"/>
  </si>
  <si>
    <t>2、白虎堂任务-跑商</t>
    <phoneticPr fontId="3" type="noConversion"/>
  </si>
  <si>
    <t>3、玄武堂任务</t>
    <phoneticPr fontId="3" type="noConversion"/>
  </si>
  <si>
    <t>4、青龙堂任务</t>
    <phoneticPr fontId="3" type="noConversion"/>
  </si>
  <si>
    <t>5、帮派试炼赛</t>
    <phoneticPr fontId="3" type="noConversion"/>
  </si>
  <si>
    <t>6、朱雀堂任务</t>
    <phoneticPr fontId="3" type="noConversion"/>
  </si>
  <si>
    <t>《敌对启动与资金互换》</t>
    <phoneticPr fontId="3" type="noConversion"/>
  </si>
  <si>
    <t>1、第1698号和1373号都属于建邺城巡逻队旗下所有。</t>
    <phoneticPr fontId="3" type="noConversion"/>
  </si>
  <si>
    <t>2、敌对任务消耗对方资金，增加己方帮派资金。</t>
    <phoneticPr fontId="3" type="noConversion"/>
  </si>
  <si>
    <t>3、敌对任务形成玄武堂任务与朱雀堂任务的帮贡。</t>
    <phoneticPr fontId="3" type="noConversion"/>
  </si>
  <si>
    <t>4、敌对任务的同时，也需要保障厢房，帮派安定度。</t>
    <phoneticPr fontId="3" type="noConversion"/>
  </si>
  <si>
    <t>大绿牛</t>
  </si>
  <si>
    <t>‖Emp仁慈ル</t>
  </si>
  <si>
    <t>Only依依</t>
  </si>
  <si>
    <t>如墨如火</t>
  </si>
  <si>
    <t>每年帮贡</t>
    <phoneticPr fontId="3" type="noConversion"/>
  </si>
  <si>
    <t>一级帮派升级的条件</t>
    <phoneticPr fontId="3" type="noConversion"/>
  </si>
  <si>
    <t>第2条件</t>
    <phoneticPr fontId="3" type="noConversion"/>
  </si>
  <si>
    <t>第3条件</t>
    <phoneticPr fontId="3" type="noConversion"/>
  </si>
  <si>
    <t>问题：为什么要先建造“金库”？</t>
    <phoneticPr fontId="3" type="noConversion"/>
  </si>
  <si>
    <t>回答：金库关系到帮派的“维护线”与“奖励线”，安全范围越大，帮派成员跑商获得双倍帮贡的票数就越多；金库数量越少，安全范围越小，帮派就极容易出现，低于“维护线”不维护、或者高于“奖励线”，跑商无双倍帮贡。</t>
    <phoneticPr fontId="3" type="noConversion"/>
  </si>
  <si>
    <t>二级帮派升级的条件</t>
    <phoneticPr fontId="3" type="noConversion"/>
  </si>
  <si>
    <t>三级帮派升级的条件</t>
    <phoneticPr fontId="3" type="noConversion"/>
  </si>
  <si>
    <t>四级帮派升级的条件</t>
    <phoneticPr fontId="3" type="noConversion"/>
  </si>
  <si>
    <t>五级帮派升级的条件</t>
    <phoneticPr fontId="3" type="noConversion"/>
  </si>
  <si>
    <t>六级帮派升级的条件</t>
    <phoneticPr fontId="3" type="noConversion"/>
  </si>
  <si>
    <t>1）4种帮派技能研究满</t>
    <phoneticPr fontId="3" type="noConversion"/>
  </si>
  <si>
    <t>2）6种帮派技能研究至120级</t>
    <phoneticPr fontId="3" type="noConversion"/>
  </si>
  <si>
    <t>3）8种帮派技能研究至100级</t>
    <phoneticPr fontId="3" type="noConversion"/>
  </si>
  <si>
    <t>五级帮派升级的条件—生活技能</t>
    <phoneticPr fontId="3" type="noConversion"/>
  </si>
  <si>
    <t>六级帮派升级的条件—生活技能</t>
    <phoneticPr fontId="3" type="noConversion"/>
  </si>
  <si>
    <t>1）7种帮派技能研究至140级</t>
    <phoneticPr fontId="3" type="noConversion"/>
  </si>
  <si>
    <t>2）7种帮派技能达到上限</t>
    <phoneticPr fontId="3" type="noConversion"/>
  </si>
  <si>
    <t>七级帮派升级的条件—生活技能</t>
    <phoneticPr fontId="3" type="noConversion"/>
  </si>
  <si>
    <t>七级帮派</t>
    <phoneticPr fontId="3" type="noConversion"/>
  </si>
  <si>
    <t>左边</t>
    <phoneticPr fontId="3" type="noConversion"/>
  </si>
  <si>
    <t>右边</t>
    <phoneticPr fontId="3" type="noConversion"/>
  </si>
  <si>
    <t>聚义堂</t>
    <phoneticPr fontId="3" type="noConversion"/>
  </si>
  <si>
    <t>入口</t>
    <phoneticPr fontId="3" type="noConversion"/>
  </si>
  <si>
    <t>研究力</t>
    <phoneticPr fontId="3" type="noConversion"/>
  </si>
  <si>
    <t>相差等级</t>
    <phoneticPr fontId="3" type="noConversion"/>
  </si>
  <si>
    <t>第1698号李永生帮派生活技能升级规划表</t>
    <phoneticPr fontId="3" type="noConversion"/>
  </si>
  <si>
    <t>总计</t>
    <phoneticPr fontId="3" type="noConversion"/>
  </si>
  <si>
    <t>每级需要</t>
    <phoneticPr fontId="3" type="noConversion"/>
  </si>
  <si>
    <t>需要月数</t>
    <phoneticPr fontId="3" type="noConversion"/>
  </si>
  <si>
    <t>需要年数</t>
    <phoneticPr fontId="3" type="noConversion"/>
  </si>
  <si>
    <t>不跑商的</t>
    <phoneticPr fontId="3" type="noConversion"/>
  </si>
  <si>
    <t>占据比例</t>
    <phoneticPr fontId="3" type="noConversion"/>
  </si>
  <si>
    <t>符合标准</t>
    <phoneticPr fontId="3" type="noConversion"/>
  </si>
  <si>
    <t>期待人数</t>
    <phoneticPr fontId="3" type="noConversion"/>
  </si>
  <si>
    <t>参与跑商</t>
    <phoneticPr fontId="3" type="noConversion"/>
  </si>
  <si>
    <t>生活技能总消耗</t>
    <phoneticPr fontId="3" type="noConversion"/>
  </si>
  <si>
    <t>生活技能（不含强壮神速）</t>
    <phoneticPr fontId="3" type="noConversion"/>
  </si>
  <si>
    <t>28亿经验</t>
    <phoneticPr fontId="3" type="noConversion"/>
  </si>
  <si>
    <t>5亿银两</t>
    <phoneticPr fontId="3" type="noConversion"/>
  </si>
  <si>
    <t>20万</t>
    <phoneticPr fontId="3" type="noConversion"/>
  </si>
  <si>
    <t>19万</t>
    <phoneticPr fontId="3" type="noConversion"/>
  </si>
  <si>
    <t>假如一个帮派成员一共有200人</t>
    <phoneticPr fontId="3" type="noConversion"/>
  </si>
  <si>
    <t>全帮派成员生活技能可以增加多少帮派资金</t>
    <phoneticPr fontId="3" type="noConversion"/>
  </si>
  <si>
    <t>第1698号李永生帮派成员上周跑商分析图</t>
    <phoneticPr fontId="3" type="noConversion"/>
  </si>
  <si>
    <t>风泼墨成云</t>
  </si>
  <si>
    <t>每小时维护</t>
    <phoneticPr fontId="3" type="noConversion"/>
  </si>
  <si>
    <t>研究次数</t>
    <phoneticPr fontId="3" type="noConversion"/>
  </si>
  <si>
    <t>研究费用</t>
    <phoneticPr fontId="3" type="noConversion"/>
  </si>
  <si>
    <t>15万/票</t>
    <phoneticPr fontId="3" type="noConversion"/>
  </si>
  <si>
    <t>18万/票</t>
    <phoneticPr fontId="3" type="noConversion"/>
  </si>
  <si>
    <t>平均每人跑</t>
    <phoneticPr fontId="3" type="noConversion"/>
  </si>
  <si>
    <t>当前帮派技能研究预算分析</t>
    <phoneticPr fontId="3" type="noConversion"/>
  </si>
  <si>
    <t>费用天数</t>
    <phoneticPr fontId="3" type="noConversion"/>
  </si>
  <si>
    <t>需要数量</t>
    <phoneticPr fontId="3" type="noConversion"/>
  </si>
  <si>
    <t>每个价格</t>
    <phoneticPr fontId="3" type="noConversion"/>
  </si>
  <si>
    <t>需要银两</t>
    <phoneticPr fontId="3" type="noConversion"/>
  </si>
  <si>
    <t>一天费用</t>
    <phoneticPr fontId="3" type="noConversion"/>
  </si>
  <si>
    <t>个</t>
    <phoneticPr fontId="3" type="noConversion"/>
  </si>
  <si>
    <t>银两/个</t>
    <phoneticPr fontId="3" type="noConversion"/>
  </si>
  <si>
    <t>银两开支</t>
    <phoneticPr fontId="3" type="noConversion"/>
  </si>
  <si>
    <t>长老</t>
  </si>
  <si>
    <t>‖″Emp程ル</t>
  </si>
  <si>
    <t>鬼脸々嘟·嘟</t>
  </si>
  <si>
    <t>加入帮派第16天</t>
    <phoneticPr fontId="3" type="noConversion"/>
  </si>
  <si>
    <t>离线时间第8天</t>
    <phoneticPr fontId="3" type="noConversion"/>
  </si>
  <si>
    <t>序号</t>
    <phoneticPr fontId="3" type="noConversion"/>
  </si>
  <si>
    <t>完成票数</t>
    <phoneticPr fontId="3" type="noConversion"/>
  </si>
  <si>
    <t>剩余票数</t>
    <phoneticPr fontId="3" type="noConversion"/>
  </si>
  <si>
    <t>总共现金</t>
    <phoneticPr fontId="3" type="noConversion"/>
  </si>
  <si>
    <t>总共储备</t>
    <phoneticPr fontId="3" type="noConversion"/>
  </si>
  <si>
    <t>点数</t>
    <phoneticPr fontId="3" type="noConversion"/>
  </si>
  <si>
    <t>第1698号李永生帮派赏金任务汇总表</t>
    <phoneticPr fontId="3" type="noConversion"/>
  </si>
  <si>
    <t>单价</t>
    <phoneticPr fontId="3" type="noConversion"/>
  </si>
  <si>
    <t>时长</t>
    <phoneticPr fontId="3" type="noConversion"/>
  </si>
  <si>
    <t>69-79</t>
    <phoneticPr fontId="3" type="noConversion"/>
  </si>
  <si>
    <t>≧80</t>
    <phoneticPr fontId="3" type="noConversion"/>
  </si>
  <si>
    <t>赏金任务</t>
    <phoneticPr fontId="3" type="noConversion"/>
  </si>
  <si>
    <t>帮派大赛报名</t>
    <phoneticPr fontId="3" type="noConversion"/>
  </si>
  <si>
    <t>报名费用</t>
    <phoneticPr fontId="3" type="noConversion"/>
  </si>
  <si>
    <t>≧40万且≦帮派资金-3*24*10000*帮派规模</t>
    <phoneticPr fontId="3" type="noConversion"/>
  </si>
  <si>
    <t>≦并且≧</t>
    <phoneticPr fontId="3" type="noConversion"/>
  </si>
  <si>
    <t>报名条件</t>
    <phoneticPr fontId="3" type="noConversion"/>
  </si>
  <si>
    <t>报名费用&lt;帮派资金×0.8</t>
    <phoneticPr fontId="3" type="noConversion"/>
  </si>
  <si>
    <t>2021年李永生帮派最后一个书院的建设</t>
    <phoneticPr fontId="3" type="noConversion"/>
  </si>
  <si>
    <t>需要损耗资金</t>
    <phoneticPr fontId="3" type="noConversion"/>
  </si>
  <si>
    <t>需要建筑进度</t>
    <phoneticPr fontId="3" type="noConversion"/>
  </si>
  <si>
    <t>需要耗繁荣度</t>
    <phoneticPr fontId="3" type="noConversion"/>
  </si>
  <si>
    <t>需要耗人气度</t>
    <phoneticPr fontId="3" type="noConversion"/>
  </si>
  <si>
    <t>帮派可用资金</t>
    <phoneticPr fontId="3" type="noConversion"/>
  </si>
  <si>
    <t>计划缺少资金</t>
    <phoneticPr fontId="3" type="noConversion"/>
  </si>
  <si>
    <t>需要跑商票数</t>
    <phoneticPr fontId="3" type="noConversion"/>
  </si>
  <si>
    <t>帮战贡献</t>
  </si>
  <si>
    <t>战斗场次</t>
  </si>
  <si>
    <t>堂众</t>
  </si>
  <si>
    <t>离线时间超过7天</t>
    <phoneticPr fontId="3" type="noConversion"/>
  </si>
  <si>
    <t>加入帮派超过15天</t>
    <phoneticPr fontId="3" type="noConversion"/>
  </si>
  <si>
    <t>备注</t>
    <phoneticPr fontId="3" type="noConversion"/>
  </si>
  <si>
    <t>帮派每年维护费用与跑商数量</t>
    <phoneticPr fontId="3" type="noConversion"/>
  </si>
  <si>
    <t>每月维护</t>
    <phoneticPr fontId="3" type="noConversion"/>
  </si>
  <si>
    <t>每时维护</t>
    <phoneticPr fontId="3" type="noConversion"/>
  </si>
  <si>
    <t>每周维护</t>
    <phoneticPr fontId="3" type="noConversion"/>
  </si>
  <si>
    <t>跑商数量与获得帮贡</t>
    <phoneticPr fontId="3" type="noConversion"/>
  </si>
  <si>
    <t>每时票数</t>
    <phoneticPr fontId="3" type="noConversion"/>
  </si>
  <si>
    <t>每周票数</t>
    <phoneticPr fontId="3" type="noConversion"/>
  </si>
  <si>
    <t>每月票数</t>
    <phoneticPr fontId="3" type="noConversion"/>
  </si>
  <si>
    <t>每年票数</t>
    <phoneticPr fontId="3" type="noConversion"/>
  </si>
  <si>
    <t>每时帮贡</t>
    <phoneticPr fontId="3" type="noConversion"/>
  </si>
  <si>
    <t>每天帮贡</t>
    <phoneticPr fontId="3" type="noConversion"/>
  </si>
  <si>
    <t>每周帮贡</t>
    <phoneticPr fontId="3" type="noConversion"/>
  </si>
  <si>
    <t>每月帮贡</t>
    <phoneticPr fontId="3" type="noConversion"/>
  </si>
  <si>
    <t>李永生帮派每天维护费用预算</t>
    <phoneticPr fontId="3" type="noConversion"/>
  </si>
  <si>
    <t>每人每天跑商1票的概念是什么？</t>
    <phoneticPr fontId="3" type="noConversion"/>
  </si>
  <si>
    <t>一个技能</t>
    <phoneticPr fontId="3" type="noConversion"/>
  </si>
  <si>
    <t>剩余帮贡</t>
    <phoneticPr fontId="3" type="noConversion"/>
  </si>
  <si>
    <t>关键字</t>
    <phoneticPr fontId="3" type="noConversion"/>
  </si>
  <si>
    <t>请离原因</t>
    <phoneticPr fontId="3" type="noConversion"/>
  </si>
  <si>
    <t>根据《李永生帮派帮规》第六条：“赏金任务发布者不得低于每票15万两”。您违反本帮派规定，暂时请离帮派，请重新加入，原帮贡自动恢复。</t>
    <phoneticPr fontId="3" type="noConversion"/>
  </si>
  <si>
    <t>历史帮贡</t>
    <phoneticPr fontId="3" type="noConversion"/>
  </si>
  <si>
    <t>每年365天</t>
    <phoneticPr fontId="3" type="noConversion"/>
  </si>
  <si>
    <t>基本维护</t>
    <phoneticPr fontId="3" type="noConversion"/>
  </si>
  <si>
    <t>倒闭天数</t>
    <phoneticPr fontId="3" type="noConversion"/>
  </si>
  <si>
    <t>倒闭月数</t>
    <phoneticPr fontId="3" type="noConversion"/>
  </si>
  <si>
    <t>二刷时间</t>
    <phoneticPr fontId="3" type="noConversion"/>
  </si>
  <si>
    <t>记录时间</t>
    <phoneticPr fontId="3" type="noConversion"/>
  </si>
  <si>
    <t>周期</t>
    <phoneticPr fontId="3" type="noConversion"/>
  </si>
  <si>
    <t>星期二</t>
    <phoneticPr fontId="3" type="noConversion"/>
  </si>
  <si>
    <t>星期三</t>
  </si>
  <si>
    <t>星期四</t>
  </si>
  <si>
    <t>星期五</t>
  </si>
  <si>
    <t>星期六</t>
  </si>
  <si>
    <t>星期日</t>
  </si>
  <si>
    <t>星期一</t>
  </si>
  <si>
    <t>跑商二刷时间备忘录</t>
    <phoneticPr fontId="3" type="noConversion"/>
  </si>
  <si>
    <t>魅舞封尘</t>
  </si>
  <si>
    <t>第1698号李永生帮派跑商比例分析</t>
    <phoneticPr fontId="3" type="noConversion"/>
  </si>
  <si>
    <t>帮战击败</t>
  </si>
  <si>
    <t>ＩＩＩ无底洞</t>
  </si>
  <si>
    <t>帮派资金的颜色</t>
    <phoneticPr fontId="3" type="noConversion"/>
  </si>
  <si>
    <t>代表的意思</t>
    <phoneticPr fontId="3" type="noConversion"/>
  </si>
  <si>
    <t>资材停止刷新</t>
    <phoneticPr fontId="3" type="noConversion"/>
  </si>
  <si>
    <t>技能停止研究</t>
    <phoneticPr fontId="3" type="noConversion"/>
  </si>
  <si>
    <t>正常维护</t>
    <phoneticPr fontId="3" type="noConversion"/>
  </si>
  <si>
    <t>资材正常刷新</t>
    <phoneticPr fontId="3" type="noConversion"/>
  </si>
  <si>
    <t>技能正常研究</t>
    <phoneticPr fontId="3" type="noConversion"/>
  </si>
  <si>
    <t>红色</t>
    <phoneticPr fontId="3" type="noConversion"/>
  </si>
  <si>
    <t>黑色</t>
    <phoneticPr fontId="3" type="noConversion"/>
  </si>
  <si>
    <t>帮派繁荣度兑换帮派资金</t>
    <phoneticPr fontId="3" type="noConversion"/>
  </si>
  <si>
    <t>缺少资金</t>
    <phoneticPr fontId="3" type="noConversion"/>
  </si>
  <si>
    <t>兑换比例</t>
    <phoneticPr fontId="3" type="noConversion"/>
  </si>
  <si>
    <t>兑换点数</t>
    <phoneticPr fontId="3" type="noConversion"/>
  </si>
  <si>
    <t>现有点数</t>
    <phoneticPr fontId="3" type="noConversion"/>
  </si>
  <si>
    <t>剩余点数</t>
    <phoneticPr fontId="3" type="noConversion"/>
  </si>
  <si>
    <t>点数上限</t>
    <phoneticPr fontId="3" type="noConversion"/>
  </si>
  <si>
    <t>每小时</t>
    <phoneticPr fontId="3" type="noConversion"/>
  </si>
  <si>
    <t>李永生帮派生活技能研究进度</t>
    <phoneticPr fontId="3" type="noConversion"/>
  </si>
  <si>
    <t>哎呦不错哦＇</t>
  </si>
  <si>
    <t>薪水兑换分析</t>
    <phoneticPr fontId="3" type="noConversion"/>
  </si>
  <si>
    <t>兑换地点</t>
    <phoneticPr fontId="3" type="noConversion"/>
  </si>
  <si>
    <t>兑换NPC</t>
    <phoneticPr fontId="3" type="noConversion"/>
  </si>
  <si>
    <t>师父</t>
    <phoneticPr fontId="3" type="noConversion"/>
  </si>
  <si>
    <t>每日上限</t>
    <phoneticPr fontId="3" type="noConversion"/>
  </si>
  <si>
    <t>上限为</t>
    <phoneticPr fontId="3" type="noConversion"/>
  </si>
  <si>
    <t>三界功绩</t>
    <phoneticPr fontId="3" type="noConversion"/>
  </si>
  <si>
    <t>贡献度</t>
    <phoneticPr fontId="3" type="noConversion"/>
  </si>
  <si>
    <t>兑换上限</t>
    <phoneticPr fontId="3" type="noConversion"/>
  </si>
  <si>
    <t>税金</t>
    <phoneticPr fontId="3" type="noConversion"/>
  </si>
  <si>
    <t>奖励线</t>
    <phoneticPr fontId="3" type="noConversion"/>
  </si>
  <si>
    <t>猎术修炼</t>
    <phoneticPr fontId="3" type="noConversion"/>
  </si>
  <si>
    <t>调整日期</t>
    <phoneticPr fontId="3" type="noConversion"/>
  </si>
  <si>
    <t>删除修炼</t>
    <phoneticPr fontId="3" type="noConversion"/>
  </si>
  <si>
    <t>增加修炼</t>
    <phoneticPr fontId="3" type="noConversion"/>
  </si>
  <si>
    <t>抗法修炼</t>
    <phoneticPr fontId="3" type="noConversion"/>
  </si>
  <si>
    <t>建议人ID</t>
    <phoneticPr fontId="3" type="noConversion"/>
  </si>
  <si>
    <t>第1698号李永生帮派修炼项目调整备忘录</t>
    <phoneticPr fontId="3" type="noConversion"/>
  </si>
  <si>
    <t>7、两次调整时间不得低于7至30天左右</t>
    <phoneticPr fontId="3" type="noConversion"/>
  </si>
  <si>
    <t>增加资金</t>
    <phoneticPr fontId="3" type="noConversion"/>
  </si>
  <si>
    <t>默认的地图</t>
    <phoneticPr fontId="3" type="noConversion"/>
  </si>
  <si>
    <t>发展中的帮派</t>
    <phoneticPr fontId="3" type="noConversion"/>
  </si>
  <si>
    <t>防御修炼</t>
    <phoneticPr fontId="3" type="noConversion"/>
  </si>
  <si>
    <t>内政：金库开始建设</t>
    <phoneticPr fontId="3" type="noConversion"/>
  </si>
  <si>
    <t>名称</t>
    <phoneticPr fontId="3" type="noConversion"/>
  </si>
  <si>
    <t>女儿红</t>
    <phoneticPr fontId="3" type="noConversion"/>
  </si>
  <si>
    <t>虎骨酒</t>
    <phoneticPr fontId="3" type="noConversion"/>
  </si>
  <si>
    <t>金创药</t>
    <phoneticPr fontId="3" type="noConversion"/>
  </si>
  <si>
    <t>白虎堂总管屏蔽物品名单</t>
    <phoneticPr fontId="3" type="noConversion"/>
  </si>
  <si>
    <t>顺逆神针</t>
    <phoneticPr fontId="3" type="noConversion"/>
  </si>
  <si>
    <t>天不老</t>
    <phoneticPr fontId="3" type="noConversion"/>
  </si>
  <si>
    <t>紫石英</t>
    <phoneticPr fontId="3" type="noConversion"/>
  </si>
  <si>
    <t>血色茶花</t>
    <phoneticPr fontId="3" type="noConversion"/>
  </si>
  <si>
    <t>熊胆</t>
    <phoneticPr fontId="3" type="noConversion"/>
  </si>
  <si>
    <t>凤凰尾</t>
    <phoneticPr fontId="3" type="noConversion"/>
  </si>
  <si>
    <t>硫磺草</t>
    <phoneticPr fontId="3" type="noConversion"/>
  </si>
  <si>
    <t>龙之心屑</t>
    <phoneticPr fontId="3" type="noConversion"/>
  </si>
  <si>
    <t>月星子</t>
    <phoneticPr fontId="3" type="noConversion"/>
  </si>
  <si>
    <t>丁香水</t>
    <phoneticPr fontId="3" type="noConversion"/>
  </si>
  <si>
    <t>麝香</t>
    <phoneticPr fontId="3" type="noConversion"/>
  </si>
  <si>
    <t>血珊瑚</t>
    <phoneticPr fontId="3" type="noConversion"/>
  </si>
  <si>
    <t>火凤之睛</t>
    <phoneticPr fontId="3" type="noConversion"/>
  </si>
  <si>
    <t>孔雀红</t>
    <phoneticPr fontId="3" type="noConversion"/>
  </si>
  <si>
    <t>鹿茸</t>
    <phoneticPr fontId="3" type="noConversion"/>
  </si>
  <si>
    <t>仙狐涎</t>
    <phoneticPr fontId="3" type="noConversion"/>
  </si>
  <si>
    <t>天龙水</t>
    <phoneticPr fontId="3" type="noConversion"/>
  </si>
  <si>
    <t>地狱灵芝</t>
    <phoneticPr fontId="3" type="noConversion"/>
  </si>
  <si>
    <t>餐风饮露</t>
    <phoneticPr fontId="3" type="noConversion"/>
  </si>
  <si>
    <t>白露为霜</t>
    <phoneticPr fontId="3" type="noConversion"/>
  </si>
  <si>
    <t>六道轮回</t>
    <phoneticPr fontId="3" type="noConversion"/>
  </si>
  <si>
    <t>飞刀</t>
    <phoneticPr fontId="3" type="noConversion"/>
  </si>
  <si>
    <t>飞蝗石</t>
    <phoneticPr fontId="3" type="noConversion"/>
  </si>
  <si>
    <t>铁蒺藜</t>
    <phoneticPr fontId="3" type="noConversion"/>
  </si>
  <si>
    <t>无影神针</t>
    <phoneticPr fontId="3" type="noConversion"/>
  </si>
  <si>
    <t>孔雀翎</t>
    <phoneticPr fontId="3" type="noConversion"/>
  </si>
  <si>
    <t>含沙射影</t>
    <phoneticPr fontId="3" type="noConversion"/>
  </si>
  <si>
    <t>回龙摄魂镖</t>
    <phoneticPr fontId="3" type="noConversion"/>
  </si>
  <si>
    <t>寸阴若梦</t>
    <phoneticPr fontId="3" type="noConversion"/>
  </si>
  <si>
    <t>魔睛子</t>
    <phoneticPr fontId="3" type="noConversion"/>
  </si>
  <si>
    <t>注意：屏蔽最大数量为50</t>
    <phoneticPr fontId="3" type="noConversion"/>
  </si>
  <si>
    <t>鬼切草</t>
    <phoneticPr fontId="3" type="noConversion"/>
  </si>
  <si>
    <t>月见草</t>
    <phoneticPr fontId="3" type="noConversion"/>
  </si>
  <si>
    <t>旋复花</t>
    <phoneticPr fontId="3" type="noConversion"/>
  </si>
  <si>
    <t>龙须草</t>
    <phoneticPr fontId="3" type="noConversion"/>
  </si>
  <si>
    <t>水黄莲</t>
    <phoneticPr fontId="3" type="noConversion"/>
  </si>
  <si>
    <t>草果</t>
    <phoneticPr fontId="3" type="noConversion"/>
  </si>
  <si>
    <t>灵脂</t>
    <phoneticPr fontId="3" type="noConversion"/>
  </si>
  <si>
    <t>七叶莲</t>
    <phoneticPr fontId="3" type="noConversion"/>
  </si>
  <si>
    <t>九香虫</t>
    <phoneticPr fontId="3" type="noConversion"/>
  </si>
  <si>
    <t>百色花</t>
    <phoneticPr fontId="3" type="noConversion"/>
  </si>
  <si>
    <t>四叶花</t>
    <phoneticPr fontId="3" type="noConversion"/>
  </si>
  <si>
    <t>紫丹罗</t>
    <phoneticPr fontId="3" type="noConversion"/>
  </si>
  <si>
    <t>人参</t>
    <phoneticPr fontId="3" type="noConversion"/>
  </si>
  <si>
    <t>山药</t>
    <phoneticPr fontId="3" type="noConversion"/>
  </si>
  <si>
    <t>天青地白</t>
    <phoneticPr fontId="3" type="noConversion"/>
  </si>
  <si>
    <t>八角莲叶</t>
    <phoneticPr fontId="3" type="noConversion"/>
  </si>
  <si>
    <t>白玉骨头</t>
    <phoneticPr fontId="3" type="noConversion"/>
  </si>
  <si>
    <t>曼陀罗花</t>
    <phoneticPr fontId="3" type="noConversion"/>
  </si>
  <si>
    <t>佛手</t>
    <phoneticPr fontId="3" type="noConversion"/>
  </si>
  <si>
    <t>香叶</t>
    <phoneticPr fontId="3" type="noConversion"/>
  </si>
  <si>
    <t>《南阳府第1698号李永生帮派清除拖欠流程》</t>
    <phoneticPr fontId="3" type="noConversion"/>
  </si>
  <si>
    <t>1、第1698号李永生帮派属于非营利帮派。</t>
    <phoneticPr fontId="3" type="noConversion"/>
  </si>
  <si>
    <t>2、“清除拖欠”从根本上支持不收帮费问题。</t>
    <phoneticPr fontId="3" type="noConversion"/>
  </si>
  <si>
    <t>3、将不收帮费进行更加彻底的执行</t>
    <phoneticPr fontId="3" type="noConversion"/>
  </si>
  <si>
    <t>4、拖欠1次为一周，拖欠4次为一个月</t>
    <phoneticPr fontId="3" type="noConversion"/>
  </si>
  <si>
    <t>5、拖欠24次为半年，拖欠48次为一年</t>
    <phoneticPr fontId="3" type="noConversion"/>
  </si>
  <si>
    <t>6、帮派每年至少进行一次“豁免权”</t>
    <phoneticPr fontId="3" type="noConversion"/>
  </si>
  <si>
    <t>7、执行“豁免权”的目的是清除成员帮费拖欠</t>
    <phoneticPr fontId="3" type="noConversion"/>
  </si>
  <si>
    <t>8、“豁免权”由帮主或副帮主执行。</t>
    <phoneticPr fontId="3" type="noConversion"/>
  </si>
  <si>
    <t>公元2022年05月17日10时05分发布</t>
    <phoneticPr fontId="3" type="noConversion"/>
  </si>
  <si>
    <t>攻击修炼</t>
    <phoneticPr fontId="3" type="noConversion"/>
  </si>
  <si>
    <t>事件</t>
    <phoneticPr fontId="3" type="noConversion"/>
  </si>
  <si>
    <t>帮派创建成功</t>
    <phoneticPr fontId="3" type="noConversion"/>
  </si>
  <si>
    <t>帮派规模提升到2级</t>
    <phoneticPr fontId="3" type="noConversion"/>
  </si>
  <si>
    <t>帮派规模提升到3级</t>
    <phoneticPr fontId="3" type="noConversion"/>
  </si>
  <si>
    <t>帮派规模提升到4级</t>
    <phoneticPr fontId="3" type="noConversion"/>
  </si>
  <si>
    <t>帮派规模提升到5级</t>
    <phoneticPr fontId="3" type="noConversion"/>
  </si>
  <si>
    <t>帮派规模提升到6级</t>
  </si>
  <si>
    <t>帮派规模提升到7级</t>
  </si>
  <si>
    <t>生活技能研究</t>
    <phoneticPr fontId="3" type="noConversion"/>
  </si>
  <si>
    <t>小时</t>
    <phoneticPr fontId="3" type="noConversion"/>
  </si>
  <si>
    <t>时间</t>
    <phoneticPr fontId="3" type="noConversion"/>
  </si>
  <si>
    <t>日期</t>
    <phoneticPr fontId="3" type="noConversion"/>
  </si>
  <si>
    <t>明年买套别墅</t>
  </si>
  <si>
    <t>离线时间第1天</t>
  </si>
  <si>
    <t>离线时间第2天</t>
  </si>
  <si>
    <t>离线时间第3天</t>
  </si>
  <si>
    <t>离线时间第4天</t>
  </si>
  <si>
    <t>离线时间第5天</t>
  </si>
  <si>
    <t>离线时间第6天</t>
  </si>
  <si>
    <t>离线时间第7天</t>
  </si>
  <si>
    <t>加入帮派第1天</t>
  </si>
  <si>
    <t>加入帮派第2天</t>
  </si>
  <si>
    <t>加入帮派第3天</t>
  </si>
  <si>
    <t>加入帮派第4天</t>
  </si>
  <si>
    <t>加入帮派第5天</t>
  </si>
  <si>
    <t>加入帮派第6天</t>
  </si>
  <si>
    <t>加入帮派第7天</t>
  </si>
  <si>
    <t>加入帮派第8天</t>
  </si>
  <si>
    <t>加入帮派第9天</t>
  </si>
  <si>
    <t>加入帮派第10天</t>
  </si>
  <si>
    <t>加入帮派第11天</t>
  </si>
  <si>
    <t>加入帮派第12天</t>
  </si>
  <si>
    <t>加入帮派第13天</t>
  </si>
  <si>
    <t>加入帮派第14天</t>
  </si>
  <si>
    <t>加入帮派第15天</t>
  </si>
  <si>
    <t>需要资金</t>
    <phoneticPr fontId="3" type="noConversion"/>
  </si>
  <si>
    <t>入帮年数</t>
    <phoneticPr fontId="3" type="noConversion"/>
  </si>
  <si>
    <t>每年天数</t>
    <phoneticPr fontId="3" type="noConversion"/>
  </si>
  <si>
    <t>个人历史帮贡标准</t>
    <phoneticPr fontId="3" type="noConversion"/>
  </si>
  <si>
    <t>每次费用</t>
    <phoneticPr fontId="3" type="noConversion"/>
  </si>
  <si>
    <t>每周次数</t>
    <phoneticPr fontId="3" type="noConversion"/>
  </si>
  <si>
    <t>（无帮战）</t>
    <phoneticPr fontId="3" type="noConversion"/>
  </si>
  <si>
    <t>（有帮战）</t>
    <phoneticPr fontId="3" type="noConversion"/>
  </si>
  <si>
    <t>每周费用</t>
    <phoneticPr fontId="3" type="noConversion"/>
  </si>
  <si>
    <t>每人帮费</t>
    <phoneticPr fontId="3" type="noConversion"/>
  </si>
  <si>
    <t>白虎堂赏金任务总票数</t>
    <phoneticPr fontId="3" type="noConversion"/>
  </si>
  <si>
    <t>票（白虎堂赏金任务）</t>
    <phoneticPr fontId="3" type="noConversion"/>
  </si>
  <si>
    <t>每票增加</t>
    <phoneticPr fontId="3" type="noConversion"/>
  </si>
  <si>
    <t>白虎堂总管查询</t>
    <phoneticPr fontId="3" type="noConversion"/>
  </si>
  <si>
    <t>帮派基础界面查询</t>
    <phoneticPr fontId="3" type="noConversion"/>
  </si>
  <si>
    <t>帮派建筑界面查询</t>
    <phoneticPr fontId="3" type="noConversion"/>
  </si>
  <si>
    <t>（上面的数据关系到下面数据的正确性，请务必注意）</t>
    <phoneticPr fontId="3" type="noConversion"/>
  </si>
  <si>
    <t>帮派基本界面查询</t>
    <phoneticPr fontId="3" type="noConversion"/>
  </si>
  <si>
    <t>帮主专用区（调整帮派相关数据）</t>
    <phoneticPr fontId="3" type="noConversion"/>
  </si>
  <si>
    <t>当前帮派的资金是</t>
    <phoneticPr fontId="3" type="noConversion"/>
  </si>
  <si>
    <t>帮派的奖励线是</t>
    <phoneticPr fontId="3" type="noConversion"/>
  </si>
  <si>
    <t>帮派的维护线是</t>
    <phoneticPr fontId="3" type="noConversion"/>
  </si>
  <si>
    <t>每小时的维护费用是</t>
    <phoneticPr fontId="3" type="noConversion"/>
  </si>
  <si>
    <t>帮派的研究力是</t>
    <phoneticPr fontId="3" type="noConversion"/>
  </si>
  <si>
    <t>当前研究的技能是</t>
    <phoneticPr fontId="3" type="noConversion"/>
  </si>
  <si>
    <t>研究技能的升级经验是</t>
    <phoneticPr fontId="3" type="noConversion"/>
  </si>
  <si>
    <t>研究技能的研究经验是</t>
    <phoneticPr fontId="3" type="noConversion"/>
  </si>
  <si>
    <t>当前的维护时间是</t>
    <phoneticPr fontId="3" type="noConversion"/>
  </si>
  <si>
    <t>仓库数量</t>
    <phoneticPr fontId="3" type="noConversion"/>
  </si>
  <si>
    <t>书院数量</t>
    <phoneticPr fontId="3" type="noConversion"/>
  </si>
  <si>
    <t>兽室数量</t>
    <phoneticPr fontId="3" type="noConversion"/>
  </si>
  <si>
    <t>药房数量</t>
    <phoneticPr fontId="3" type="noConversion"/>
  </si>
  <si>
    <t>厢房数量</t>
    <phoneticPr fontId="3" type="noConversion"/>
  </si>
  <si>
    <t>当前帮派储备金是</t>
    <phoneticPr fontId="3" type="noConversion"/>
  </si>
  <si>
    <t>捐赠数量</t>
    <phoneticPr fontId="3" type="noConversion"/>
  </si>
  <si>
    <t>可捐赠数量</t>
    <phoneticPr fontId="3" type="noConversion"/>
  </si>
  <si>
    <t>总数量</t>
    <phoneticPr fontId="3" type="noConversion"/>
  </si>
  <si>
    <t>每个</t>
    <phoneticPr fontId="3" type="noConversion"/>
  </si>
  <si>
    <t>总费用</t>
    <phoneticPr fontId="3" type="noConversion"/>
  </si>
  <si>
    <t>金币</t>
    <phoneticPr fontId="3" type="noConversion"/>
  </si>
  <si>
    <t>元</t>
    <phoneticPr fontId="3" type="noConversion"/>
  </si>
  <si>
    <t>的等级是</t>
    <phoneticPr fontId="3" type="noConversion"/>
  </si>
  <si>
    <t>每天时间</t>
    <phoneticPr fontId="3" type="noConversion"/>
  </si>
  <si>
    <t>紫色</t>
    <phoneticPr fontId="3" type="noConversion"/>
  </si>
  <si>
    <t>苹果の香味</t>
  </si>
  <si>
    <t>一年的时间</t>
    <phoneticPr fontId="3" type="noConversion"/>
  </si>
  <si>
    <t>一年前的时间</t>
    <phoneticPr fontId="3" type="noConversion"/>
  </si>
  <si>
    <t>点卡天数</t>
    <phoneticPr fontId="3" type="noConversion"/>
  </si>
  <si>
    <t>《写给未来的一封信》</t>
    <phoneticPr fontId="3" type="noConversion"/>
  </si>
  <si>
    <t>公元2023年01月16日11时49分</t>
    <phoneticPr fontId="3" type="noConversion"/>
  </si>
  <si>
    <t>尊敬的第1698号李永生帮派帮主：</t>
    <phoneticPr fontId="3" type="noConversion"/>
  </si>
  <si>
    <t>您好！</t>
    <phoneticPr fontId="3" type="noConversion"/>
  </si>
  <si>
    <t>当第1698号李永生帮派，所有生活技能</t>
    <phoneticPr fontId="3" type="noConversion"/>
  </si>
  <si>
    <t>全部研究满时，请做出以下的调整</t>
    <phoneticPr fontId="3" type="noConversion"/>
  </si>
  <si>
    <t>1、拆除所有的书院（建筑）</t>
    <phoneticPr fontId="3" type="noConversion"/>
  </si>
  <si>
    <t>2、建设28个药房（建筑）</t>
    <phoneticPr fontId="3" type="noConversion"/>
  </si>
  <si>
    <t>因为生活技能全部研究满时，</t>
    <phoneticPr fontId="3" type="noConversion"/>
  </si>
  <si>
    <t>不需要再继续研究，即书院没有用了。</t>
    <phoneticPr fontId="3" type="noConversion"/>
  </si>
  <si>
    <t>更改为药房，可以产生大量的二级药</t>
    <phoneticPr fontId="3" type="noConversion"/>
  </si>
  <si>
    <t>帮派成员使用帮贡兑换便宜的二级药</t>
    <phoneticPr fontId="3" type="noConversion"/>
  </si>
  <si>
    <t>配合自己学习的160级中药医理</t>
    <phoneticPr fontId="3" type="noConversion"/>
  </si>
  <si>
    <t>将购买的二级药做成三级药。</t>
    <phoneticPr fontId="3" type="noConversion"/>
  </si>
  <si>
    <t>这些三级药可以出售给其他玩家。</t>
    <phoneticPr fontId="3" type="noConversion"/>
  </si>
  <si>
    <t>价格位于13000-14000银两</t>
    <phoneticPr fontId="3" type="noConversion"/>
  </si>
  <si>
    <t>它可以增加个人的银两收入，</t>
    <phoneticPr fontId="3" type="noConversion"/>
  </si>
  <si>
    <t>用于购买游戏点卡。</t>
    <phoneticPr fontId="3" type="noConversion"/>
  </si>
  <si>
    <t>当你的角色在线时，可以增加活力</t>
    <phoneticPr fontId="3" type="noConversion"/>
  </si>
  <si>
    <t>活力+160级中药医理+帮派二级药品</t>
    <phoneticPr fontId="3" type="noConversion"/>
  </si>
  <si>
    <t>第6条的规定</t>
    <phoneticPr fontId="3" type="noConversion"/>
  </si>
  <si>
    <t>8、帮派增加一个修炼项目需要消耗行动力50点。</t>
    <phoneticPr fontId="3" type="noConversion"/>
  </si>
  <si>
    <t>加入帮派超过一年</t>
    <phoneticPr fontId="3" type="noConversion"/>
  </si>
  <si>
    <t>一年前</t>
    <phoneticPr fontId="3" type="noConversion"/>
  </si>
  <si>
    <t>入帮天数</t>
    <phoneticPr fontId="3" type="noConversion"/>
  </si>
  <si>
    <t xml:space="preserve">入帮年数 </t>
    <phoneticPr fontId="3" type="noConversion"/>
  </si>
  <si>
    <t>“唐伯虎ウ</t>
  </si>
  <si>
    <t>入帮时间</t>
    <phoneticPr fontId="3" type="noConversion"/>
  </si>
  <si>
    <t>今天日期</t>
    <phoneticPr fontId="3" type="noConversion"/>
  </si>
  <si>
    <t>帮贡标准</t>
    <phoneticPr fontId="3" type="noConversion"/>
  </si>
  <si>
    <t>相差帮贡</t>
    <phoneticPr fontId="3" type="noConversion"/>
  </si>
  <si>
    <t>需要跑商</t>
    <phoneticPr fontId="3" type="noConversion"/>
  </si>
  <si>
    <t>个人历史帮贡分析表</t>
    <phoneticPr fontId="3" type="noConversion"/>
  </si>
  <si>
    <t>请手动输入</t>
    <phoneticPr fontId="3" type="noConversion"/>
  </si>
  <si>
    <t>自动计算结果</t>
    <phoneticPr fontId="3" type="noConversion"/>
  </si>
  <si>
    <t>自动更新时间</t>
    <phoneticPr fontId="3" type="noConversion"/>
  </si>
  <si>
    <t>／．紫陌°ら</t>
  </si>
  <si>
    <t>大桂．う</t>
  </si>
  <si>
    <t>前年买了套房</t>
  </si>
  <si>
    <t>后年妻妾成群</t>
  </si>
  <si>
    <t>今年顺利进编</t>
  </si>
  <si>
    <t>亲是玄彩蛾</t>
  </si>
  <si>
    <t>【我心怒吼】</t>
  </si>
  <si>
    <t>鄂郎°Dolly</t>
  </si>
  <si>
    <t>天菁色等烟雨</t>
  </si>
  <si>
    <t>星期一</t>
    <phoneticPr fontId="3" type="noConversion"/>
  </si>
  <si>
    <t>星期三</t>
    <phoneticPr fontId="3" type="noConversion"/>
  </si>
  <si>
    <t>星期四</t>
    <phoneticPr fontId="3" type="noConversion"/>
  </si>
  <si>
    <t>星期五</t>
    <phoneticPr fontId="3" type="noConversion"/>
  </si>
  <si>
    <t>正常跑商</t>
    <phoneticPr fontId="3" type="noConversion"/>
  </si>
  <si>
    <t>手续费</t>
    <phoneticPr fontId="3" type="noConversion"/>
  </si>
  <si>
    <t>正常跑商与赏金任务的平衡关系</t>
    <phoneticPr fontId="3" type="noConversion"/>
  </si>
  <si>
    <t>正常跑商：每天1票，每周7票，每票48点帮贡，每周336点帮贡</t>
    <phoneticPr fontId="3" type="noConversion"/>
  </si>
  <si>
    <t>赏金任务：每天1票，每周7票，每票43点帮贡，每周301点帮贡</t>
    <phoneticPr fontId="3" type="noConversion"/>
  </si>
  <si>
    <t>每票15万银两，每周发布8票，合计120万，手续费约24000银两</t>
    <phoneticPr fontId="3" type="noConversion"/>
  </si>
  <si>
    <t>每周7票，正常跑商比赏金任务多35点帮贡，每天多5点帮贡</t>
    <phoneticPr fontId="3" type="noConversion"/>
  </si>
  <si>
    <t>赏金任务每周8票，共计344点帮贡，比正常跑商多出8点帮贡。</t>
    <phoneticPr fontId="3" type="noConversion"/>
  </si>
  <si>
    <t>总结：正常跑商每周至少7票，发布白虎堂赏金任务每周至少8票。</t>
    <phoneticPr fontId="3" type="noConversion"/>
  </si>
  <si>
    <t>一年的标准</t>
    <phoneticPr fontId="3" type="noConversion"/>
  </si>
  <si>
    <t>Ex丶太丨子</t>
  </si>
  <si>
    <t>帮派历程</t>
    <phoneticPr fontId="3" type="noConversion"/>
  </si>
  <si>
    <t>帮派繁荣度</t>
    <phoneticPr fontId="3" type="noConversion"/>
  </si>
  <si>
    <t>当前繁荣度-8000</t>
    <phoneticPr fontId="3" type="noConversion"/>
  </si>
  <si>
    <t>当前繁荣度</t>
    <phoneticPr fontId="3" type="noConversion"/>
  </si>
  <si>
    <t>计算结果</t>
    <phoneticPr fontId="3" type="noConversion"/>
  </si>
  <si>
    <t>天舞韵香</t>
  </si>
  <si>
    <t>风火あ无情</t>
  </si>
  <si>
    <t>李永生帮派技能情况</t>
    <phoneticPr fontId="3" type="noConversion"/>
  </si>
  <si>
    <t>总帮贡数量</t>
    <phoneticPr fontId="3" type="noConversion"/>
  </si>
  <si>
    <t>帮派资金超过奖励线</t>
    <phoneticPr fontId="3" type="noConversion"/>
  </si>
  <si>
    <t>帮派资金低于奖励线</t>
    <phoneticPr fontId="3" type="noConversion"/>
  </si>
  <si>
    <t>100级以下</t>
    <phoneticPr fontId="3" type="noConversion"/>
  </si>
  <si>
    <t>100级以上</t>
    <phoneticPr fontId="3" type="noConversion"/>
  </si>
  <si>
    <t>100以下</t>
    <phoneticPr fontId="3" type="noConversion"/>
  </si>
  <si>
    <t>100以上</t>
    <phoneticPr fontId="3" type="noConversion"/>
  </si>
  <si>
    <t>李永生帮派每年维护费</t>
    <phoneticPr fontId="3" type="noConversion"/>
  </si>
  <si>
    <t>可以维护的年数</t>
    <phoneticPr fontId="3" type="noConversion"/>
  </si>
  <si>
    <t>基本维护费</t>
    <phoneticPr fontId="3" type="noConversion"/>
  </si>
  <si>
    <t>维护年数</t>
    <phoneticPr fontId="3" type="noConversion"/>
  </si>
  <si>
    <t>帮派金库资金上限</t>
    <phoneticPr fontId="3" type="noConversion"/>
  </si>
  <si>
    <t>每个金库</t>
    <phoneticPr fontId="3" type="noConversion"/>
  </si>
  <si>
    <t>资金上限</t>
    <phoneticPr fontId="3" type="noConversion"/>
  </si>
  <si>
    <t>可溢资金</t>
    <phoneticPr fontId="3" type="noConversion"/>
  </si>
  <si>
    <t>人数上限</t>
    <phoneticPr fontId="3" type="noConversion"/>
  </si>
  <si>
    <t>每人捐赠</t>
    <phoneticPr fontId="3" type="noConversion"/>
  </si>
  <si>
    <t>平均跑商</t>
    <phoneticPr fontId="3" type="noConversion"/>
  </si>
  <si>
    <t>每个帮贡</t>
    <phoneticPr fontId="3" type="noConversion"/>
  </si>
  <si>
    <t>每人获得</t>
    <phoneticPr fontId="3" type="noConversion"/>
  </si>
  <si>
    <t>跑商</t>
    <phoneticPr fontId="3" type="noConversion"/>
  </si>
  <si>
    <t>假如一个帮派不跑商，全靠金银锦盒？</t>
    <phoneticPr fontId="3" type="noConversion"/>
  </si>
  <si>
    <t>数量上限</t>
    <phoneticPr fontId="3" type="noConversion"/>
  </si>
  <si>
    <t>平均每人</t>
    <phoneticPr fontId="3" type="noConversion"/>
  </si>
  <si>
    <t>跑商每票</t>
    <phoneticPr fontId="3" type="noConversion"/>
  </si>
  <si>
    <t>每个花费</t>
    <phoneticPr fontId="3" type="noConversion"/>
  </si>
  <si>
    <t>总共开支</t>
    <phoneticPr fontId="3" type="noConversion"/>
  </si>
  <si>
    <t>如何分辨跑商是否为双倍帮贡</t>
    <phoneticPr fontId="3" type="noConversion"/>
  </si>
  <si>
    <t>总结：红色、黑色，跑商为双倍帮贡，紫色为单倍帮贡。</t>
    <phoneticPr fontId="3" type="noConversion"/>
  </si>
  <si>
    <t>巡逻队免疫站</t>
  </si>
  <si>
    <t>米饭ζ</t>
  </si>
  <si>
    <t>百草谷</t>
    <phoneticPr fontId="3" type="noConversion"/>
  </si>
  <si>
    <t>藏宝室</t>
    <phoneticPr fontId="3" type="noConversion"/>
  </si>
  <si>
    <t>维护线</t>
    <phoneticPr fontId="3" type="noConversion"/>
  </si>
  <si>
    <t>帮派规模</t>
    <phoneticPr fontId="3" type="noConversion"/>
  </si>
  <si>
    <t>结果</t>
    <phoneticPr fontId="3" type="noConversion"/>
  </si>
  <si>
    <t>累计时长</t>
  </si>
  <si>
    <t>建设伐木</t>
  </si>
  <si>
    <t>竞赛灭敌</t>
  </si>
  <si>
    <t>夺旗清障</t>
  </si>
  <si>
    <t>掠地占领</t>
  </si>
  <si>
    <t>斗偃开采</t>
  </si>
  <si>
    <t>夜‖ぺ来点金</t>
  </si>
  <si>
    <t>◆小∩霸王</t>
  </si>
  <si>
    <t>帮派维护所需要资金</t>
    <phoneticPr fontId="3" type="noConversion"/>
  </si>
  <si>
    <t>每个单价</t>
    <phoneticPr fontId="3" type="noConversion"/>
  </si>
  <si>
    <t>需要支付</t>
    <phoneticPr fontId="3" type="noConversion"/>
  </si>
  <si>
    <t>每个增加帮贡</t>
    <phoneticPr fontId="3" type="noConversion"/>
  </si>
  <si>
    <t>一共获得帮贡</t>
    <phoneticPr fontId="3" type="noConversion"/>
  </si>
  <si>
    <t>如果跑商每票获得</t>
    <phoneticPr fontId="3" type="noConversion"/>
  </si>
  <si>
    <t>需要跑商多少票</t>
    <phoneticPr fontId="3" type="noConversion"/>
  </si>
  <si>
    <t>每票15万</t>
    <phoneticPr fontId="3" type="noConversion"/>
  </si>
  <si>
    <t>每票18万</t>
    <phoneticPr fontId="3" type="noConversion"/>
  </si>
  <si>
    <t>可以布多少票</t>
    <phoneticPr fontId="3" type="noConversion"/>
  </si>
  <si>
    <t>每票获得帮贡</t>
    <phoneticPr fontId="3" type="noConversion"/>
  </si>
  <si>
    <t>一共可以获得帮贡</t>
    <phoneticPr fontId="3" type="noConversion"/>
  </si>
  <si>
    <t>金银锦获得帮贡</t>
    <phoneticPr fontId="3" type="noConversion"/>
  </si>
  <si>
    <t>发布赏金的帮贡</t>
    <phoneticPr fontId="3" type="noConversion"/>
  </si>
  <si>
    <t>数字1</t>
    <phoneticPr fontId="3" type="noConversion"/>
  </si>
  <si>
    <t>数字2</t>
    <phoneticPr fontId="3" type="noConversion"/>
  </si>
  <si>
    <t>数字3</t>
    <phoneticPr fontId="3" type="noConversion"/>
  </si>
  <si>
    <t>单位：万两</t>
    <phoneticPr fontId="3" type="noConversion"/>
  </si>
  <si>
    <t>上限数字</t>
    <phoneticPr fontId="3" type="noConversion"/>
  </si>
  <si>
    <t>捐赠数量上限</t>
    <phoneticPr fontId="3" type="noConversion"/>
  </si>
  <si>
    <t>平均每人捐赠</t>
    <phoneticPr fontId="3" type="noConversion"/>
  </si>
  <si>
    <t>个人消费</t>
    <phoneticPr fontId="3" type="noConversion"/>
  </si>
  <si>
    <t>跑商帮贡</t>
    <phoneticPr fontId="3" type="noConversion"/>
  </si>
  <si>
    <t>‖夜、绿茶</t>
  </si>
  <si>
    <t>ヘゾ默で</t>
  </si>
  <si>
    <t>吾メ天下归心</t>
  </si>
  <si>
    <t>。伊敏″</t>
  </si>
  <si>
    <t>兔家：爆爆兔</t>
  </si>
  <si>
    <t>兔家：白白兔</t>
  </si>
  <si>
    <t>兔家：萌萌兔</t>
  </si>
  <si>
    <t>兔家：灰灰兔</t>
  </si>
  <si>
    <t>混帮者</t>
    <phoneticPr fontId="3" type="noConversion"/>
  </si>
  <si>
    <t>根据《李永生帮派帮规》第四条：“加入帮派15天内帮贡必须达到3750点。”您违反本帮派规定，暂时请离帮派！</t>
  </si>
  <si>
    <t>通过</t>
    <phoneticPr fontId="3" type="noConversion"/>
  </si>
  <si>
    <t>#Y您的入帮申请已经通过！您需要在24小时内达到50点帮贡，15天内达到3750点帮贡，离线时间不得超过7天，赏金任务不得低于15万/票，建议每天跑商一票。更多内容请阅读【#B帮派告示#Y】（Alt+B）。</t>
  </si>
  <si>
    <t>24小时</t>
    <phoneticPr fontId="3" type="noConversion"/>
  </si>
  <si>
    <t>根据《李永生帮派帮规》第三条：“加入帮派24小时内帮贡必须达到50点。”您违反本帮派规定，暂时请离帮派！</t>
  </si>
  <si>
    <t>80以下</t>
    <phoneticPr fontId="3" type="noConversion"/>
  </si>
  <si>
    <t xml:space="preserve">您的入帮申请被拒绝！我们已经停止接收80级以下玩家，您可以加入其他的帮派，或者人物等级达到80级后，再来申请加入我们的帮派！由此给您带来的不便，敬请谅解！（第1698号李永生帮派） </t>
  </si>
  <si>
    <t>离线7天</t>
    <phoneticPr fontId="3" type="noConversion"/>
  </si>
  <si>
    <t>根据《李永生帮派帮规》第五条：成员离线时间超过七天者请离本帮派。待上线后重新加入，原帮贡自动恢复。</t>
  </si>
  <si>
    <t>根据《李永生帮派帮规》第二条、第八条、《历史帮贡的标准》，您的历史帮贡不合标准，涉嫌混帮，暂时请离！</t>
  </si>
  <si>
    <t>斜日淡无情</t>
  </si>
  <si>
    <t>∧胭脂ㄟ</t>
  </si>
  <si>
    <t>ī东方树叶</t>
  </si>
  <si>
    <t>爱就爱了℃</t>
  </si>
  <si>
    <t>∵盖世狂侠</t>
  </si>
  <si>
    <t>夜‖么么茶</t>
  </si>
  <si>
    <t>西峡ぁ火</t>
  </si>
  <si>
    <t>梦醒我嗳你</t>
  </si>
  <si>
    <t>◆魂飞魄散</t>
  </si>
  <si>
    <t>‖夜づ卤三国</t>
  </si>
  <si>
    <t>服战万防HS</t>
  </si>
  <si>
    <t>兔家：发财兔</t>
  </si>
  <si>
    <t>89级</t>
    <phoneticPr fontId="3" type="noConversion"/>
  </si>
  <si>
    <t>≥100级</t>
    <phoneticPr fontId="3" type="noConversion"/>
  </si>
  <si>
    <t>经典一九八二</t>
  </si>
  <si>
    <t>′柚子〃</t>
  </si>
  <si>
    <t>精→武←Man</t>
  </si>
  <si>
    <t>海梦√之约</t>
  </si>
  <si>
    <t>梦醒雨未停</t>
  </si>
  <si>
    <t>‖夜ぺ情飘飘</t>
  </si>
  <si>
    <t>梦醒再慈悲</t>
  </si>
  <si>
    <t>每天开除人数上限</t>
    <phoneticPr fontId="3" type="noConversion"/>
  </si>
  <si>
    <t>历史标准</t>
    <phoneticPr fontId="3" type="noConversion"/>
  </si>
  <si>
    <t>历史帮贡的标准</t>
    <phoneticPr fontId="3" type="noConversion"/>
  </si>
  <si>
    <t>距离历史标准</t>
    <phoneticPr fontId="3" type="noConversion"/>
  </si>
  <si>
    <t>最后更新时间</t>
    <phoneticPr fontId="3" type="noConversion"/>
  </si>
  <si>
    <t>已经跑商</t>
    <phoneticPr fontId="3" type="noConversion"/>
  </si>
  <si>
    <t>手动输入</t>
    <phoneticPr fontId="3" type="noConversion"/>
  </si>
  <si>
    <t>总共跑商</t>
    <phoneticPr fontId="3" type="noConversion"/>
  </si>
  <si>
    <t>梦醒坠凡尘</t>
  </si>
  <si>
    <t>简单妩媚样。</t>
  </si>
  <si>
    <t>被爱是代名词</t>
  </si>
  <si>
    <t>玩的高兴″</t>
  </si>
  <si>
    <t>年年有渔：</t>
  </si>
  <si>
    <t>大道至简′</t>
  </si>
  <si>
    <t>梦醒故人归</t>
  </si>
  <si>
    <t>落魄舞天姬</t>
  </si>
  <si>
    <t>阿彤mua</t>
  </si>
  <si>
    <t>也许明天丶</t>
  </si>
  <si>
    <t>你最特别‖</t>
  </si>
  <si>
    <t>修改线</t>
    <phoneticPr fontId="3" type="noConversion"/>
  </si>
  <si>
    <t>帮派现有资金</t>
    <phoneticPr fontId="3" type="noConversion"/>
  </si>
  <si>
    <t>帮派正常维护费用</t>
    <phoneticPr fontId="3" type="noConversion"/>
  </si>
  <si>
    <t>可以兑换的钱</t>
    <phoneticPr fontId="3" type="noConversion"/>
  </si>
  <si>
    <t>★林ㄒ承恩</t>
  </si>
  <si>
    <t>＊茗钔≈太子</t>
  </si>
  <si>
    <t>爱过始知情重</t>
  </si>
  <si>
    <t>防御修炼</t>
    <phoneticPr fontId="3" type="noConversion"/>
  </si>
  <si>
    <t>攻击修炼</t>
    <phoneticPr fontId="3" type="noConversion"/>
  </si>
  <si>
    <t>柯基茉莉</t>
  </si>
  <si>
    <t>ノ水墨ミ彤彤</t>
  </si>
  <si>
    <t>花醉三千客δ</t>
  </si>
  <si>
    <t>忍着不醉</t>
  </si>
  <si>
    <t>醉过方觉酒浓</t>
  </si>
  <si>
    <t>我可曾为你诗</t>
  </si>
  <si>
    <t>_July丶旖旎</t>
  </si>
  <si>
    <t>你终是我的梦</t>
  </si>
  <si>
    <t>亲是骨精灵</t>
  </si>
  <si>
    <t>亲是巫蛮儿</t>
  </si>
  <si>
    <t>千☆羽</t>
  </si>
  <si>
    <t>【四扫大唐】</t>
  </si>
  <si>
    <t>#R您的入帮申请被拒绝！#K请重新提交入帮申请，申请内容#Y必须填写#K“#B学习生活技能、提升人物修炼。#K”请仔细阅读我们的帮派宗旨，严格按照要求填写入帮申请！（第1698号李永生帮派）</t>
    <phoneticPr fontId="3" type="noConversion"/>
  </si>
  <si>
    <t>斧斧出暴击ん</t>
  </si>
  <si>
    <t>九黎城</t>
  </si>
  <si>
    <t>心绪如雪下沉</t>
  </si>
  <si>
    <t>亲是狐美人</t>
  </si>
  <si>
    <t>飞起的飘带</t>
  </si>
  <si>
    <t>改名叁小时</t>
  </si>
  <si>
    <t>☆。那时花残</t>
  </si>
  <si>
    <t>初秋时节</t>
  </si>
  <si>
    <t>抗法修炼</t>
    <phoneticPr fontId="3" type="noConversion"/>
  </si>
  <si>
    <t>防御修炼</t>
    <phoneticPr fontId="3" type="noConversion"/>
  </si>
  <si>
    <t>★独孤飘灵★</t>
  </si>
  <si>
    <t>升级经验</t>
    <phoneticPr fontId="3" type="noConversion"/>
  </si>
  <si>
    <t>研究力</t>
    <phoneticPr fontId="3" type="noConversion"/>
  </si>
  <si>
    <t>帮派技能研究的假设</t>
    <phoneticPr fontId="3" type="noConversion"/>
  </si>
  <si>
    <t>需要时间</t>
    <phoneticPr fontId="3" type="noConversion"/>
  </si>
  <si>
    <t>需要天数</t>
    <phoneticPr fontId="3" type="noConversion"/>
  </si>
  <si>
    <t>最高等级</t>
    <phoneticPr fontId="3" type="noConversion"/>
  </si>
  <si>
    <t>一级</t>
    <phoneticPr fontId="3" type="noConversion"/>
  </si>
  <si>
    <t>每级天数</t>
    <phoneticPr fontId="3" type="noConversion"/>
  </si>
  <si>
    <t>每年天数</t>
    <phoneticPr fontId="3" type="noConversion"/>
  </si>
  <si>
    <t>需要年数</t>
    <phoneticPr fontId="3" type="noConversion"/>
  </si>
  <si>
    <t>一个生活技能</t>
    <phoneticPr fontId="3" type="noConversion"/>
  </si>
  <si>
    <t>生活技能</t>
    <phoneticPr fontId="3" type="noConversion"/>
  </si>
  <si>
    <t>每个需要</t>
    <phoneticPr fontId="3" type="noConversion"/>
  </si>
  <si>
    <t xml:space="preserve">需要年数 </t>
    <phoneticPr fontId="3" type="noConversion"/>
  </si>
  <si>
    <t>全部生活技能</t>
    <phoneticPr fontId="3" type="noConversion"/>
  </si>
  <si>
    <t>红缨染尽霜う</t>
  </si>
  <si>
    <t>暗夜ざ幽殇</t>
  </si>
  <si>
    <t>一笑大江横δ</t>
  </si>
  <si>
    <t>づ痴情不容笑</t>
  </si>
  <si>
    <t>蜡笔小奕龙。</t>
  </si>
  <si>
    <t>づ最最动人心</t>
  </si>
  <si>
    <t>づ远赴倒悬山</t>
  </si>
  <si>
    <t>乱流年う</t>
  </si>
  <si>
    <t>づ待到春风起</t>
  </si>
  <si>
    <t>づ少年思无邪</t>
  </si>
  <si>
    <t>半年</t>
    <phoneticPr fontId="3" type="noConversion"/>
  </si>
  <si>
    <t>六年</t>
    <phoneticPr fontId="3" type="noConversion"/>
  </si>
  <si>
    <t>每票</t>
    <phoneticPr fontId="3" type="noConversion"/>
  </si>
  <si>
    <t>跑商票数</t>
    <phoneticPr fontId="3" type="noConversion"/>
  </si>
  <si>
    <t>每天跑商</t>
    <phoneticPr fontId="3" type="noConversion"/>
  </si>
  <si>
    <t>需要天数</t>
    <phoneticPr fontId="3" type="noConversion"/>
  </si>
  <si>
    <t>需要月数</t>
    <phoneticPr fontId="3" type="noConversion"/>
  </si>
  <si>
    <t>需要年数</t>
    <phoneticPr fontId="3" type="noConversion"/>
  </si>
  <si>
    <t>经验</t>
    <phoneticPr fontId="3" type="noConversion"/>
  </si>
  <si>
    <t>银两</t>
    <phoneticPr fontId="3" type="noConversion"/>
  </si>
  <si>
    <t>帮贡</t>
    <phoneticPr fontId="3" type="noConversion"/>
  </si>
  <si>
    <t>每周</t>
    <phoneticPr fontId="3" type="noConversion"/>
  </si>
  <si>
    <t>玩的洒脱″</t>
  </si>
  <si>
    <t>冷月葬花魂δ</t>
  </si>
  <si>
    <t>15万以下</t>
    <phoneticPr fontId="3" type="noConversion"/>
  </si>
  <si>
    <t>根据《李永生帮派帮规》第六条：赏金任务发布者不得低于每票15万两。您违反本规定，暂时请离帮派！</t>
    <phoneticPr fontId="3" type="noConversion"/>
  </si>
  <si>
    <t>标点符号</t>
    <phoneticPr fontId="3" type="noConversion"/>
  </si>
  <si>
    <t>第一个标点符号是顿号、不是逗号，请改正！</t>
    <phoneticPr fontId="3" type="noConversion"/>
  </si>
  <si>
    <t>提升</t>
    <phoneticPr fontId="3" type="noConversion"/>
  </si>
  <si>
    <t>是“提升人物修炼”，不是“提高人物修炼”，请改正！</t>
    <phoneticPr fontId="3" type="noConversion"/>
  </si>
  <si>
    <t>人物</t>
    <phoneticPr fontId="3" type="noConversion"/>
  </si>
  <si>
    <t>是“人物修炼”，不是“任务修炼”，请改正！</t>
    <phoneticPr fontId="3" type="noConversion"/>
  </si>
  <si>
    <t>梦幻→吉安娜</t>
  </si>
  <si>
    <t>猪手有点咸</t>
  </si>
  <si>
    <t>舞秋风τ</t>
  </si>
  <si>
    <t>落笔画雨蝶づ</t>
  </si>
  <si>
    <t>多多多可爱</t>
  </si>
  <si>
    <t>梦翼花仙</t>
  </si>
  <si>
    <t>七喜酱</t>
  </si>
  <si>
    <t>Liu吾很想尔</t>
  </si>
  <si>
    <t>摇铃唤白鹿ヤ</t>
  </si>
  <si>
    <t>猎术修炼</t>
    <phoneticPr fontId="3" type="noConversion"/>
  </si>
  <si>
    <t>抗法修炼</t>
    <phoneticPr fontId="3" type="noConversion"/>
  </si>
  <si>
    <t>钮ㄑ晶Β</t>
  </si>
  <si>
    <t>Tt°茵然</t>
  </si>
  <si>
    <t>我似骄阳丶</t>
  </si>
  <si>
    <t>Hc°茵然</t>
  </si>
  <si>
    <t>Ht°茵然</t>
  </si>
  <si>
    <t>红尘♂一梦</t>
  </si>
  <si>
    <t>娜娜女神〃</t>
  </si>
  <si>
    <t>Knight黄昏</t>
  </si>
  <si>
    <t>胖虎你睡了吗</t>
  </si>
  <si>
    <t>Hh°茵然</t>
  </si>
  <si>
    <t>逆天べ邪君</t>
  </si>
  <si>
    <t>浮尘乐如梦°</t>
  </si>
  <si>
    <t>排队</t>
    <phoneticPr fontId="3" type="noConversion"/>
  </si>
  <si>
    <t>0o小懒玉o0</t>
  </si>
  <si>
    <t>永远的恐句</t>
  </si>
  <si>
    <t>傲天べ圣君</t>
  </si>
  <si>
    <t>▲褚芷№</t>
  </si>
  <si>
    <t>诸神っ黄昏</t>
  </si>
  <si>
    <t>晚上不睡觉♀</t>
  </si>
  <si>
    <t>不救你个穷比</t>
  </si>
  <si>
    <t>小驴，1</t>
  </si>
  <si>
    <t>巡逻队收家具</t>
  </si>
  <si>
    <t>三星玩家</t>
  </si>
  <si>
    <t>哥独念ギ你</t>
  </si>
  <si>
    <t>少年锦时</t>
  </si>
  <si>
    <t>梦醒花弄影</t>
  </si>
  <si>
    <t>·°づ鬼泣ん</t>
  </si>
  <si>
    <t>凌绝顶の凝天</t>
  </si>
  <si>
    <t>你甜到我啦♀</t>
  </si>
  <si>
    <t>狂拽大帝</t>
  </si>
  <si>
    <t>风萧云落二</t>
  </si>
  <si>
    <t>蹲墙角的崽儿</t>
  </si>
  <si>
    <t>人心叵测々</t>
  </si>
  <si>
    <t>女儿村★龙神</t>
  </si>
  <si>
    <t>名扬④海</t>
  </si>
  <si>
    <t>两眼发黑、</t>
  </si>
  <si>
    <t>柔情似水′柒</t>
  </si>
  <si>
    <t>骑士精神い</t>
  </si>
  <si>
    <t>一干②净</t>
  </si>
  <si>
    <t>三薰③沐</t>
  </si>
  <si>
    <t>欧阳剑八</t>
  </si>
  <si>
    <t>巡逻队睚眦</t>
  </si>
  <si>
    <t>梦醒再想恋</t>
  </si>
  <si>
    <t>离线超过7天</t>
    <phoneticPr fontId="3" type="noConversion"/>
  </si>
  <si>
    <t>昨日ぃ狂人</t>
  </si>
  <si>
    <t>ю隔壁小范ㄢ</t>
  </si>
  <si>
    <t>‖乖〃猪猪</t>
  </si>
  <si>
    <t>¨忆当年°</t>
  </si>
  <si>
    <t>′佑手″焰火</t>
  </si>
  <si>
    <t>三月七ˇ</t>
  </si>
  <si>
    <t>2Vv</t>
  </si>
  <si>
    <t>浅饮有始无终</t>
  </si>
  <si>
    <t>夏☆无雨</t>
  </si>
  <si>
    <t>梵因。</t>
  </si>
  <si>
    <t>豪々06</t>
  </si>
  <si>
    <t>两全ペ其美ン</t>
  </si>
  <si>
    <t>红颜√醉酒</t>
  </si>
  <si>
    <t>花烬千霜默δ</t>
  </si>
  <si>
    <t>一本ペ万利ン</t>
  </si>
  <si>
    <t>漩风游龙</t>
  </si>
  <si>
    <t>ㄨin蓝★之音</t>
  </si>
  <si>
    <t>忽晚ε</t>
  </si>
  <si>
    <t>豪々3</t>
  </si>
  <si>
    <t>御龙城☆誓言</t>
  </si>
  <si>
    <t>小猫爱吃花丶</t>
  </si>
  <si>
    <t>豪々08</t>
  </si>
  <si>
    <t>女王″</t>
  </si>
  <si>
    <t>【初心孤狼】</t>
  </si>
  <si>
    <t>豪々2</t>
  </si>
  <si>
    <t>豪々01</t>
  </si>
  <si>
    <t>城南花已开″</t>
  </si>
  <si>
    <t>天木％</t>
  </si>
  <si>
    <t>人生⊙如梦ㄠ</t>
  </si>
  <si>
    <t>√天ぺ蓝蓝④</t>
  </si>
  <si>
    <t>战不落ど战神</t>
  </si>
  <si>
    <t>破裂之心</t>
  </si>
  <si>
    <t>魂の上德若谷</t>
  </si>
  <si>
    <t>ㄖ茹∫雨竹</t>
  </si>
  <si>
    <t>不语却知心′</t>
  </si>
  <si>
    <t>富甲天下灬</t>
  </si>
  <si>
    <t>位∑海卓Φ</t>
  </si>
  <si>
    <t>醒时春山°</t>
  </si>
  <si>
    <t>伯牙决弦°</t>
  </si>
  <si>
    <t>灵动四法青云</t>
  </si>
  <si>
    <t>后妈ん</t>
  </si>
  <si>
    <t>万里木兰°</t>
  </si>
  <si>
    <t>白雾红尘°</t>
  </si>
  <si>
    <t>％天潇％</t>
  </si>
  <si>
    <t>丨亦正亦邪丨</t>
  </si>
  <si>
    <t>孤独飘仙</t>
  </si>
  <si>
    <t>入帮天数</t>
    <phoneticPr fontId="3" type="noConversion"/>
  </si>
  <si>
    <t>帮贡标准</t>
    <phoneticPr fontId="3" type="noConversion"/>
  </si>
  <si>
    <t>相差帮贡</t>
    <phoneticPr fontId="3" type="noConversion"/>
  </si>
  <si>
    <t>您的入帮申请符合标准，由于当前帮派满员，正在为您准备位置，请您耐心排队等待。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</si>
</sst>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176" formatCode="0.00_ "/>
    <numFmt numFmtId="177" formatCode="0_ "/>
    <numFmt numFmtId="178" formatCode="yyyy&quot;年&quot;m&quot;月&quot;d&quot;日&quot;;@"/>
    <numFmt numFmtId="179" formatCode="[$-F800]dddd\,\ mmmm\ dd\,\ yyyy"/>
    <numFmt numFmtId="180" formatCode="0_ ;[Red]\-0\ "/>
    <numFmt numFmtId="181" formatCode="h:mm;@"/>
    <numFmt numFmtId="182" formatCode="0;[Red]0"/>
    <numFmt numFmtId="183" formatCode="General&quot;票&quot;"/>
    <numFmt numFmtId="184" formatCode="General&quot;银&quot;&quot;两&quot;"/>
    <numFmt numFmtId="185" formatCode="0&quot;小&quot;&quot;时&quot;"/>
    <numFmt numFmtId="186" formatCode="0&quot;点&quot;&quot;卡&quot;"/>
    <numFmt numFmtId="187" formatCode="General&quot;两&quot;"/>
    <numFmt numFmtId="188" formatCode="General&quot;小&quot;&quot;时&quot;"/>
    <numFmt numFmtId="189" formatCode="0&quot;天&quot;"/>
    <numFmt numFmtId="190" formatCode="0&quot;次&quot;"/>
    <numFmt numFmtId="191" formatCode="0&quot;级&quot;"/>
    <numFmt numFmtId="192" formatCode="0&quot;票&quot;"/>
    <numFmt numFmtId="193" formatCode="0.00&quot;天&quot;"/>
    <numFmt numFmtId="194" formatCode="0&quot;年&quot;"/>
    <numFmt numFmtId="195" formatCode="0&quot;点&quot;&quot;帮&quot;&quot;贡&quot;"/>
    <numFmt numFmtId="196" formatCode="General&quot;点&quot;&quot;帮&quot;&quot;贡&quot;"/>
    <numFmt numFmtId="197" formatCode="0.00&quot;票&quot;"/>
    <numFmt numFmtId="198" formatCode="h&quot;时&quot;mm&quot;分&quot;;@"/>
    <numFmt numFmtId="199" formatCode="0&quot;月&quot;"/>
    <numFmt numFmtId="200" formatCode="0.00&quot;小&quot;&quot;时&quot;"/>
    <numFmt numFmtId="201" formatCode="0.00&quot;年&quot;"/>
    <numFmt numFmtId="202" formatCode="General&quot;人&quot;"/>
    <numFmt numFmtId="203" formatCode="General&quot;个&quot;"/>
    <numFmt numFmtId="204" formatCode="General&quot;点&quot;"/>
    <numFmt numFmtId="205" formatCode="General&quot;两&quot;&quot;储&quot;&quot;备&quot;&quot;金&quot;"/>
    <numFmt numFmtId="206" formatCode="0&quot;个&quot;"/>
    <numFmt numFmtId="207" formatCode="0&quot;点&quot;"/>
    <numFmt numFmtId="208" formatCode="0&quot;人&quot;"/>
    <numFmt numFmtId="209" formatCode="0&quot;周&quot;"/>
  </numFmts>
  <fonts count="8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9"/>
      <color indexed="81"/>
      <name val="宋体"/>
      <family val="2"/>
      <charset val="134"/>
    </font>
    <font>
      <b/>
      <sz val="9"/>
      <color indexed="81"/>
      <name val="宋体"/>
      <family val="3"/>
      <charset val="134"/>
    </font>
    <font>
      <b/>
      <sz val="11"/>
      <color rgb="FFFA7D00"/>
      <name val="宋体"/>
      <family val="2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97059A"/>
      <name val="宋体"/>
      <family val="2"/>
      <charset val="134"/>
      <scheme val="minor"/>
    </font>
    <font>
      <sz val="26"/>
      <color theme="1"/>
      <name val="华文行楷"/>
      <family val="3"/>
      <charset val="134"/>
    </font>
    <font>
      <sz val="11"/>
      <color theme="1"/>
      <name val="华文隶书"/>
      <family val="3"/>
      <charset val="134"/>
    </font>
    <font>
      <sz val="11"/>
      <color rgb="FF3F3F76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0"/>
      <color rgb="FF9C6500"/>
      <name val="宋体"/>
      <family val="3"/>
      <charset val="134"/>
      <scheme val="minor"/>
    </font>
    <font>
      <b/>
      <sz val="20"/>
      <color rgb="FFFA7D00"/>
      <name val="宋体"/>
      <family val="3"/>
      <charset val="134"/>
      <scheme val="minor"/>
    </font>
    <font>
      <b/>
      <sz val="20"/>
      <color rgb="FF3F3F76"/>
      <name val="宋体"/>
      <family val="3"/>
      <charset val="134"/>
      <scheme val="minor"/>
    </font>
    <font>
      <b/>
      <sz val="20"/>
      <color rgb="FF00610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1"/>
      <color theme="0"/>
      <name val="宋体"/>
      <family val="2"/>
      <charset val="134"/>
      <scheme val="minor"/>
    </font>
    <font>
      <sz val="14"/>
      <color theme="1"/>
      <name val="方正姚体"/>
      <family val="3"/>
      <charset val="134"/>
    </font>
    <font>
      <sz val="12"/>
      <color theme="1"/>
      <name val="华文琥珀"/>
      <family val="3"/>
      <charset val="134"/>
    </font>
    <font>
      <b/>
      <sz val="11"/>
      <color rgb="FF3F3F76"/>
      <name val="宋体"/>
      <family val="3"/>
      <charset val="134"/>
      <scheme val="minor"/>
    </font>
    <font>
      <b/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48"/>
      <color theme="1"/>
      <name val="华文行楷"/>
      <family val="3"/>
      <charset val="134"/>
    </font>
    <font>
      <sz val="18"/>
      <color theme="1"/>
      <name val="宋体"/>
      <family val="3"/>
      <charset val="134"/>
      <scheme val="minor"/>
    </font>
    <font>
      <sz val="10.5"/>
      <color theme="1"/>
      <name val="等线"/>
      <family val="3"/>
      <charset val="134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3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4"/>
      <color theme="1"/>
      <name val="黑体"/>
      <family val="3"/>
      <charset val="134"/>
    </font>
    <font>
      <b/>
      <sz val="11"/>
      <color rgb="FF3F3F3F"/>
      <name val="宋体"/>
      <family val="2"/>
      <charset val="134"/>
      <scheme val="minor"/>
    </font>
    <font>
      <b/>
      <sz val="18"/>
      <color rgb="FF3F3F3F"/>
      <name val="仿宋"/>
      <family val="3"/>
      <charset val="134"/>
    </font>
    <font>
      <b/>
      <sz val="16"/>
      <color theme="1"/>
      <name val="方正粗黑宋简体"/>
      <family val="3"/>
      <charset val="134"/>
    </font>
    <font>
      <b/>
      <sz val="28"/>
      <color theme="1"/>
      <name val="宋体"/>
      <family val="3"/>
      <charset val="134"/>
      <scheme val="minor"/>
    </font>
    <font>
      <sz val="18"/>
      <color theme="1"/>
      <name val="华文行楷"/>
      <family val="3"/>
      <charset val="134"/>
    </font>
    <font>
      <b/>
      <sz val="11"/>
      <color theme="1"/>
      <name val="方正粗黑宋简体"/>
      <family val="3"/>
      <charset val="134"/>
    </font>
    <font>
      <sz val="9"/>
      <color indexed="81"/>
      <name val="宋体"/>
      <family val="3"/>
      <charset val="134"/>
    </font>
    <font>
      <b/>
      <sz val="36"/>
      <color theme="1"/>
      <name val="华文行楷"/>
      <family val="3"/>
      <charset val="134"/>
    </font>
    <font>
      <sz val="20"/>
      <color theme="1"/>
      <name val="STXingkai"/>
      <family val="1"/>
    </font>
    <font>
      <sz val="22"/>
      <color theme="1"/>
      <name val="STXinwei"/>
      <family val="1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8"/>
      <color rgb="FFFA7D00"/>
      <name val="宋体"/>
      <family val="2"/>
      <charset val="134"/>
      <scheme val="minor"/>
    </font>
    <font>
      <b/>
      <sz val="28"/>
      <color rgb="FFFA7D0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20"/>
      <color rgb="FF3F3F76"/>
      <name val="宋体"/>
      <family val="2"/>
      <charset val="134"/>
      <scheme val="minor"/>
    </font>
    <font>
      <sz val="20"/>
      <color rgb="FF3F3F76"/>
      <name val="宋体"/>
      <family val="3"/>
      <charset val="134"/>
      <scheme val="minor"/>
    </font>
    <font>
      <b/>
      <sz val="24"/>
      <color rgb="FFFA7D00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26"/>
      <color theme="1"/>
      <name val="黑体"/>
      <family val="3"/>
      <charset val="134"/>
    </font>
    <font>
      <b/>
      <sz val="36"/>
      <color theme="1"/>
      <name val="宋体"/>
      <family val="3"/>
      <charset val="134"/>
      <scheme val="minor"/>
    </font>
    <font>
      <b/>
      <sz val="16"/>
      <color theme="1"/>
      <name val="方正姚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rgb="FF3F3F3F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6"/>
      <color theme="1"/>
      <name val="华文行楷"/>
      <family val="3"/>
      <charset val="134"/>
    </font>
    <font>
      <sz val="72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2"/>
      <color rgb="FF333333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sz val="10.5"/>
      <color rgb="FFFF0000"/>
      <name val="等线"/>
      <family val="3"/>
      <charset val="134"/>
    </font>
    <font>
      <b/>
      <sz val="12"/>
      <color theme="1"/>
      <name val="仿宋"/>
      <family val="3"/>
      <charset val="134"/>
    </font>
    <font>
      <sz val="28"/>
      <color theme="1"/>
      <name val="宋体"/>
      <family val="3"/>
      <charset val="134"/>
      <scheme val="minor"/>
    </font>
    <font>
      <sz val="11"/>
      <color rgb="FF00B050"/>
      <name val="宋体"/>
      <family val="2"/>
      <charset val="134"/>
      <scheme val="minor"/>
    </font>
    <font>
      <b/>
      <sz val="12"/>
      <color rgb="FF333333"/>
      <name val="宋体"/>
      <family val="3"/>
      <charset val="134"/>
      <scheme val="major"/>
    </font>
    <font>
      <sz val="11"/>
      <color theme="0" tint="-4.9989318521683403E-2"/>
      <name val="宋体"/>
      <family val="2"/>
      <charset val="134"/>
      <scheme val="minor"/>
    </font>
    <font>
      <sz val="10.5"/>
      <color theme="0" tint="-4.9989318521683403E-2"/>
      <name val="等线"/>
      <family val="3"/>
      <charset val="134"/>
    </font>
    <font>
      <sz val="11"/>
      <color theme="0" tint="-0.14999847407452621"/>
      <name val="宋体"/>
      <family val="2"/>
      <charset val="134"/>
      <scheme val="minor"/>
    </font>
    <font>
      <sz val="10.5"/>
      <color theme="0" tint="-0.14999847407452621"/>
      <name val="等线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7059A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7F7F7F"/>
      </bottom>
      <diagonal/>
    </border>
    <border>
      <left/>
      <right/>
      <top style="thin">
        <color rgb="FFB2B2B2"/>
      </top>
      <bottom style="thin">
        <color rgb="FF7F7F7F"/>
      </bottom>
      <diagonal/>
    </border>
    <border>
      <left/>
      <right style="thin">
        <color rgb="FFB2B2B2"/>
      </right>
      <top style="thin">
        <color rgb="FFB2B2B2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7F7F7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theme="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7F7F7F"/>
      </top>
      <bottom style="thin">
        <color rgb="FFB2B2B2"/>
      </bottom>
      <diagonal/>
    </border>
    <border>
      <left/>
      <right style="thin">
        <color rgb="FF7F7F7F"/>
      </right>
      <top style="thin">
        <color rgb="FF7F7F7F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3F3F3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13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" borderId="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4" fillId="3" borderId="14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</cellStyleXfs>
  <cellXfs count="354">
    <xf numFmtId="0" fontId="0" fillId="0" borderId="0" xfId="0">
      <alignment vertical="center"/>
    </xf>
    <xf numFmtId="0" fontId="2" fillId="2" borderId="1" xfId="1">
      <alignment vertical="center"/>
    </xf>
    <xf numFmtId="0" fontId="0" fillId="4" borderId="2" xfId="2" applyFont="1">
      <alignment vertical="center"/>
    </xf>
    <xf numFmtId="0" fontId="6" fillId="5" borderId="2" xfId="3" applyBorder="1">
      <alignment vertical="center"/>
    </xf>
    <xf numFmtId="0" fontId="7" fillId="5" borderId="2" xfId="3" applyFont="1" applyBorder="1">
      <alignment vertical="center"/>
    </xf>
    <xf numFmtId="0" fontId="2" fillId="2" borderId="1" xfId="1" applyAlignment="1">
      <alignment horizontal="center" vertical="center"/>
    </xf>
    <xf numFmtId="0" fontId="5" fillId="2" borderId="1" xfId="1" applyFont="1" applyAlignment="1">
      <alignment horizontal="center" vertical="center"/>
    </xf>
    <xf numFmtId="0" fontId="5" fillId="4" borderId="2" xfId="2" applyFont="1">
      <alignment vertical="center"/>
    </xf>
    <xf numFmtId="0" fontId="8" fillId="6" borderId="2" xfId="4" applyBorder="1">
      <alignment vertical="center"/>
    </xf>
    <xf numFmtId="0" fontId="0" fillId="0" borderId="0" xfId="0" applyAlignment="1">
      <alignment horizontal="center" vertical="center"/>
    </xf>
    <xf numFmtId="0" fontId="4" fillId="2" borderId="1" xfId="1" applyFont="1" applyAlignment="1">
      <alignment horizontal="center" vertical="center"/>
    </xf>
    <xf numFmtId="0" fontId="13" fillId="3" borderId="1" xfId="6">
      <alignment vertical="center"/>
    </xf>
    <xf numFmtId="0" fontId="14" fillId="3" borderId="1" xfId="6" applyFont="1">
      <alignment vertical="center"/>
    </xf>
    <xf numFmtId="177" fontId="0" fillId="0" borderId="0" xfId="0" applyNumberFormat="1" applyAlignment="1">
      <alignment horizontal="center" vertical="center"/>
    </xf>
    <xf numFmtId="0" fontId="4" fillId="2" borderId="1" xfId="1" applyFont="1">
      <alignment vertical="center"/>
    </xf>
    <xf numFmtId="0" fontId="15" fillId="7" borderId="2" xfId="5" applyFont="1" applyBorder="1">
      <alignment vertical="center"/>
    </xf>
    <xf numFmtId="0" fontId="10" fillId="7" borderId="2" xfId="5" applyFont="1" applyBorder="1">
      <alignment vertical="center"/>
    </xf>
    <xf numFmtId="0" fontId="14" fillId="3" borderId="1" xfId="6" applyFont="1" applyAlignment="1">
      <alignment horizontal="center" vertical="center"/>
    </xf>
    <xf numFmtId="0" fontId="13" fillId="3" borderId="1" xfId="6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0" fillId="4" borderId="2" xfId="2" applyFont="1" applyAlignment="1">
      <alignment horizontal="center" vertical="center"/>
    </xf>
    <xf numFmtId="0" fontId="18" fillId="2" borderId="1" xfId="1" applyFont="1" applyAlignment="1">
      <alignment horizontal="center" vertical="center"/>
    </xf>
    <xf numFmtId="0" fontId="4" fillId="4" borderId="2" xfId="2" applyFont="1">
      <alignment vertical="center"/>
    </xf>
    <xf numFmtId="176" fontId="4" fillId="2" borderId="1" xfId="1" applyNumberFormat="1" applyFont="1">
      <alignment vertical="center"/>
    </xf>
    <xf numFmtId="14" fontId="0" fillId="0" borderId="0" xfId="0" applyNumberFormat="1">
      <alignment vertical="center"/>
    </xf>
    <xf numFmtId="0" fontId="0" fillId="4" borderId="8" xfId="2" applyFont="1" applyBorder="1" applyAlignment="1">
      <alignment horizontal="center" vertical="center"/>
    </xf>
    <xf numFmtId="176" fontId="24" fillId="2" borderId="1" xfId="7" applyNumberFormat="1" applyFill="1" applyBorder="1">
      <alignment vertical="center"/>
    </xf>
    <xf numFmtId="0" fontId="8" fillId="6" borderId="1" xfId="4" applyBorder="1">
      <alignment vertical="center"/>
    </xf>
    <xf numFmtId="0" fontId="6" fillId="5" borderId="1" xfId="3" applyBorder="1">
      <alignment vertical="center"/>
    </xf>
    <xf numFmtId="0" fontId="18" fillId="4" borderId="2" xfId="2" applyFont="1" applyAlignment="1">
      <alignment horizontal="center" vertical="center"/>
    </xf>
    <xf numFmtId="178" fontId="18" fillId="4" borderId="2" xfId="2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justify" vertical="top" wrapText="1"/>
    </xf>
    <xf numFmtId="0" fontId="29" fillId="0" borderId="10" xfId="0" applyFont="1" applyBorder="1" applyAlignment="1">
      <alignment horizontal="justify" vertical="top" wrapText="1"/>
    </xf>
    <xf numFmtId="0" fontId="29" fillId="0" borderId="11" xfId="0" applyFont="1" applyBorder="1" applyAlignment="1">
      <alignment horizontal="justify" vertical="top" wrapText="1"/>
    </xf>
    <xf numFmtId="0" fontId="29" fillId="0" borderId="12" xfId="0" applyFont="1" applyBorder="1" applyAlignment="1">
      <alignment horizontal="justify" vertical="top" wrapText="1"/>
    </xf>
    <xf numFmtId="0" fontId="28" fillId="0" borderId="12" xfId="0" applyFont="1" applyBorder="1" applyAlignment="1">
      <alignment horizontal="justify" vertical="top" wrapText="1"/>
    </xf>
    <xf numFmtId="14" fontId="28" fillId="0" borderId="12" xfId="0" applyNumberFormat="1" applyFont="1" applyBorder="1" applyAlignment="1">
      <alignment horizontal="justify" vertical="top" wrapText="1"/>
    </xf>
    <xf numFmtId="0" fontId="28" fillId="0" borderId="11" xfId="0" applyFont="1" applyBorder="1" applyAlignment="1">
      <alignment horizontal="justify" vertical="top" wrapText="1"/>
    </xf>
    <xf numFmtId="177" fontId="24" fillId="2" borderId="1" xfId="7" applyNumberFormat="1" applyFill="1" applyBorder="1">
      <alignment vertical="center"/>
    </xf>
    <xf numFmtId="14" fontId="2" fillId="2" borderId="1" xfId="1" applyNumberFormat="1" applyAlignment="1">
      <alignment horizontal="center" vertical="center"/>
    </xf>
    <xf numFmtId="9" fontId="0" fillId="4" borderId="2" xfId="2" applyNumberFormat="1" applyFont="1" applyAlignment="1">
      <alignment horizontal="center" vertical="center"/>
    </xf>
    <xf numFmtId="176" fontId="0" fillId="4" borderId="2" xfId="2" applyNumberFormat="1" applyFont="1">
      <alignment vertical="center"/>
    </xf>
    <xf numFmtId="176" fontId="2" fillId="2" borderId="1" xfId="1" applyNumberFormat="1" applyAlignment="1">
      <alignment horizontal="center" vertical="center"/>
    </xf>
    <xf numFmtId="177" fontId="14" fillId="3" borderId="1" xfId="6" applyNumberFormat="1" applyFont="1" applyAlignment="1">
      <alignment horizontal="center" vertical="center"/>
    </xf>
    <xf numFmtId="177" fontId="0" fillId="4" borderId="2" xfId="2" applyNumberFormat="1" applyFont="1" applyAlignment="1">
      <alignment horizontal="center" vertical="center"/>
    </xf>
    <xf numFmtId="179" fontId="0" fillId="4" borderId="2" xfId="2" applyNumberFormat="1" applyFont="1" applyAlignment="1">
      <alignment horizontal="center" vertical="center"/>
    </xf>
    <xf numFmtId="177" fontId="13" fillId="3" borderId="1" xfId="6" applyNumberFormat="1" applyAlignment="1">
      <alignment horizontal="center" vertical="center"/>
    </xf>
    <xf numFmtId="0" fontId="33" fillId="2" borderId="1" xfId="1" applyFont="1" applyAlignment="1">
      <alignment vertical="center"/>
    </xf>
    <xf numFmtId="0" fontId="33" fillId="2" borderId="1" xfId="1" applyFont="1" applyAlignment="1">
      <alignment horizontal="center" vertical="center"/>
    </xf>
    <xf numFmtId="0" fontId="34" fillId="5" borderId="1" xfId="3" applyFont="1" applyBorder="1" applyAlignment="1">
      <alignment horizontal="center" vertical="center"/>
    </xf>
    <xf numFmtId="0" fontId="35" fillId="8" borderId="1" xfId="8" applyFont="1" applyBorder="1" applyAlignment="1">
      <alignment horizontal="center" vertical="center"/>
    </xf>
    <xf numFmtId="0" fontId="35" fillId="9" borderId="1" xfId="9" applyFont="1" applyBorder="1" applyAlignment="1">
      <alignment horizontal="center" vertical="center"/>
    </xf>
    <xf numFmtId="0" fontId="4" fillId="2" borderId="1" xfId="1" applyFont="1" applyAlignment="1">
      <alignment vertical="center"/>
    </xf>
    <xf numFmtId="0" fontId="4" fillId="4" borderId="2" xfId="2" applyFont="1" applyAlignment="1">
      <alignment horizontal="center" vertical="center"/>
    </xf>
    <xf numFmtId="0" fontId="13" fillId="3" borderId="1" xfId="6" applyAlignment="1">
      <alignment vertical="center"/>
    </xf>
    <xf numFmtId="0" fontId="30" fillId="8" borderId="1" xfId="8" applyBorder="1">
      <alignment vertical="center"/>
    </xf>
    <xf numFmtId="0" fontId="30" fillId="9" borderId="1" xfId="9" applyBorder="1">
      <alignment vertical="center"/>
    </xf>
    <xf numFmtId="179" fontId="2" fillId="2" borderId="1" xfId="1" applyNumberFormat="1" applyAlignment="1">
      <alignment horizontal="center" vertical="center"/>
    </xf>
    <xf numFmtId="0" fontId="38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18" fillId="4" borderId="2" xfId="2" applyFont="1">
      <alignment vertical="center"/>
    </xf>
    <xf numFmtId="20" fontId="2" fillId="2" borderId="1" xfId="1" applyNumberFormat="1">
      <alignment vertical="center"/>
    </xf>
    <xf numFmtId="20" fontId="6" fillId="5" borderId="2" xfId="3" applyNumberFormat="1" applyBorder="1" applyAlignment="1">
      <alignment horizontal="center" vertical="center"/>
    </xf>
    <xf numFmtId="0" fontId="2" fillId="4" borderId="2" xfId="2" applyFont="1" applyAlignment="1">
      <alignment horizontal="center" vertical="center"/>
    </xf>
    <xf numFmtId="0" fontId="0" fillId="4" borderId="8" xfId="2" applyFont="1" applyBorder="1">
      <alignment vertical="center"/>
    </xf>
    <xf numFmtId="0" fontId="44" fillId="3" borderId="14" xfId="10">
      <alignment vertical="center"/>
    </xf>
    <xf numFmtId="0" fontId="44" fillId="3" borderId="0" xfId="10" applyBorder="1">
      <alignment vertical="center"/>
    </xf>
    <xf numFmtId="178" fontId="4" fillId="4" borderId="2" xfId="2" applyNumberFormat="1" applyFont="1" applyAlignment="1">
      <alignment horizontal="center" vertical="center"/>
    </xf>
    <xf numFmtId="179" fontId="18" fillId="2" borderId="1" xfId="1" applyNumberFormat="1" applyFont="1" applyAlignment="1">
      <alignment horizontal="center" vertical="center"/>
    </xf>
    <xf numFmtId="179" fontId="2" fillId="2" borderId="1" xfId="1" applyNumberFormat="1">
      <alignment vertical="center"/>
    </xf>
    <xf numFmtId="179" fontId="0" fillId="4" borderId="2" xfId="2" applyNumberFormat="1" applyFont="1">
      <alignment vertical="center"/>
    </xf>
    <xf numFmtId="31" fontId="2" fillId="2" borderId="1" xfId="1" applyNumberFormat="1">
      <alignment vertical="center"/>
    </xf>
    <xf numFmtId="176" fontId="0" fillId="4" borderId="2" xfId="2" applyNumberFormat="1" applyFont="1" applyAlignment="1">
      <alignment horizontal="center" vertical="center"/>
    </xf>
    <xf numFmtId="10" fontId="0" fillId="4" borderId="2" xfId="2" applyNumberFormat="1" applyFont="1">
      <alignment vertical="center"/>
    </xf>
    <xf numFmtId="10" fontId="2" fillId="2" borderId="1" xfId="1" applyNumberFormat="1">
      <alignment vertical="center"/>
    </xf>
    <xf numFmtId="176" fontId="44" fillId="3" borderId="14" xfId="10" applyNumberFormat="1">
      <alignment vertical="center"/>
    </xf>
    <xf numFmtId="176" fontId="13" fillId="3" borderId="1" xfId="6" applyNumberFormat="1">
      <alignment vertical="center"/>
    </xf>
    <xf numFmtId="177" fontId="24" fillId="3" borderId="1" xfId="7" applyNumberFormat="1" applyFill="1" applyBorder="1">
      <alignment vertical="center"/>
    </xf>
    <xf numFmtId="177" fontId="14" fillId="3" borderId="1" xfId="6" applyNumberFormat="1" applyFont="1">
      <alignment vertical="center"/>
    </xf>
    <xf numFmtId="0" fontId="2" fillId="2" borderId="1" xfId="1" applyAlignment="1">
      <alignment horizontal="right" vertical="center"/>
    </xf>
    <xf numFmtId="180" fontId="0" fillId="4" borderId="2" xfId="2" applyNumberFormat="1" applyFont="1">
      <alignment vertical="center"/>
    </xf>
    <xf numFmtId="0" fontId="30" fillId="8" borderId="1" xfId="8" applyBorder="1" applyAlignment="1">
      <alignment horizontal="center" vertical="center"/>
    </xf>
    <xf numFmtId="0" fontId="30" fillId="10" borderId="1" xfId="11" applyBorder="1" applyAlignment="1">
      <alignment horizontal="center" vertical="center"/>
    </xf>
    <xf numFmtId="0" fontId="44" fillId="3" borderId="14" xfId="10" applyAlignment="1">
      <alignment horizontal="center" vertical="center"/>
    </xf>
    <xf numFmtId="177" fontId="0" fillId="4" borderId="2" xfId="2" applyNumberFormat="1" applyFont="1">
      <alignment vertical="center"/>
    </xf>
    <xf numFmtId="176" fontId="0" fillId="0" borderId="0" xfId="0" applyNumberFormat="1">
      <alignment vertical="center"/>
    </xf>
    <xf numFmtId="0" fontId="2" fillId="2" borderId="1" xfId="1" applyAlignment="1">
      <alignment vertical="center"/>
    </xf>
    <xf numFmtId="179" fontId="13" fillId="3" borderId="1" xfId="6" applyNumberFormat="1" applyAlignment="1">
      <alignment horizontal="center" vertical="center"/>
    </xf>
    <xf numFmtId="0" fontId="58" fillId="0" borderId="0" xfId="0" applyFont="1">
      <alignment vertical="center"/>
    </xf>
    <xf numFmtId="21" fontId="58" fillId="4" borderId="2" xfId="2" applyNumberFormat="1" applyFont="1">
      <alignment vertical="center"/>
    </xf>
    <xf numFmtId="0" fontId="58" fillId="4" borderId="2" xfId="2" applyFont="1">
      <alignment vertical="center"/>
    </xf>
    <xf numFmtId="31" fontId="58" fillId="4" borderId="2" xfId="2" applyNumberFormat="1" applyFont="1" applyAlignment="1">
      <alignment horizontal="center" vertical="center"/>
    </xf>
    <xf numFmtId="0" fontId="58" fillId="4" borderId="2" xfId="2" applyFont="1" applyAlignment="1">
      <alignment horizontal="center" vertical="center"/>
    </xf>
    <xf numFmtId="0" fontId="38" fillId="4" borderId="2" xfId="2" applyFont="1" applyAlignment="1">
      <alignment horizontal="justify" vertical="center" wrapText="1"/>
    </xf>
    <xf numFmtId="0" fontId="63" fillId="0" borderId="0" xfId="0" applyFont="1">
      <alignment vertical="center"/>
    </xf>
    <xf numFmtId="0" fontId="10" fillId="4" borderId="2" xfId="2" applyFont="1">
      <alignment vertical="center"/>
    </xf>
    <xf numFmtId="14" fontId="2" fillId="4" borderId="2" xfId="2" applyNumberFormat="1" applyFont="1" applyAlignment="1">
      <alignment horizontal="center" vertical="center"/>
    </xf>
    <xf numFmtId="0" fontId="8" fillId="4" borderId="2" xfId="2" applyFont="1">
      <alignment vertical="center"/>
    </xf>
    <xf numFmtId="177" fontId="25" fillId="4" borderId="2" xfId="2" applyNumberFormat="1" applyFont="1">
      <alignment vertical="center"/>
    </xf>
    <xf numFmtId="0" fontId="6" fillId="4" borderId="2" xfId="2" applyFont="1">
      <alignment vertical="center"/>
    </xf>
    <xf numFmtId="177" fontId="26" fillId="4" borderId="2" xfId="2" applyNumberFormat="1" applyFont="1">
      <alignment vertical="center"/>
    </xf>
    <xf numFmtId="14" fontId="0" fillId="4" borderId="2" xfId="2" applyNumberFormat="1" applyFont="1" applyAlignment="1">
      <alignment horizontal="center" vertical="center"/>
    </xf>
    <xf numFmtId="14" fontId="58" fillId="0" borderId="0" xfId="0" applyNumberFormat="1" applyFont="1">
      <alignment vertical="center"/>
    </xf>
    <xf numFmtId="14" fontId="58" fillId="4" borderId="2" xfId="2" applyNumberFormat="1" applyFont="1" applyAlignment="1">
      <alignment horizontal="center" vertical="center"/>
    </xf>
    <xf numFmtId="0" fontId="58" fillId="4" borderId="2" xfId="2" applyNumberFormat="1" applyFont="1" applyAlignment="1">
      <alignment horizontal="center" vertical="center"/>
    </xf>
    <xf numFmtId="181" fontId="0" fillId="4" borderId="2" xfId="2" applyNumberFormat="1" applyFont="1" applyAlignment="1">
      <alignment horizontal="center" vertical="center"/>
    </xf>
    <xf numFmtId="0" fontId="2" fillId="4" borderId="2" xfId="2" applyFont="1" applyAlignment="1">
      <alignment horizontal="justify" vertical="center" wrapText="1"/>
    </xf>
    <xf numFmtId="0" fontId="2" fillId="4" borderId="2" xfId="2" applyFont="1" applyAlignment="1">
      <alignment horizontal="center" vertical="center" wrapText="1"/>
    </xf>
    <xf numFmtId="182" fontId="2" fillId="2" borderId="1" xfId="1" applyNumberFormat="1">
      <alignment vertical="center"/>
    </xf>
    <xf numFmtId="0" fontId="24" fillId="4" borderId="2" xfId="7" applyFill="1" applyBorder="1" applyAlignment="1">
      <alignment horizontal="justify" vertical="center" wrapText="1"/>
    </xf>
    <xf numFmtId="176" fontId="0" fillId="0" borderId="0" xfId="0" applyNumberFormat="1" applyAlignment="1">
      <alignment horizontal="center" vertical="center"/>
    </xf>
    <xf numFmtId="0" fontId="24" fillId="4" borderId="2" xfId="7" applyFill="1" applyBorder="1" applyAlignment="1">
      <alignment horizontal="center" vertical="center"/>
    </xf>
    <xf numFmtId="14" fontId="24" fillId="4" borderId="2" xfId="7" applyNumberFormat="1" applyFill="1" applyBorder="1" applyAlignment="1">
      <alignment horizontal="justify" vertical="center" wrapText="1"/>
    </xf>
    <xf numFmtId="20" fontId="13" fillId="3" borderId="1" xfId="6" applyNumberFormat="1">
      <alignment vertical="center"/>
    </xf>
    <xf numFmtId="0" fontId="13" fillId="4" borderId="2" xfId="2" applyFont="1">
      <alignment vertical="center"/>
    </xf>
    <xf numFmtId="0" fontId="2" fillId="2" borderId="17" xfId="1" applyBorder="1" applyAlignment="1">
      <alignment horizontal="center" vertical="center"/>
    </xf>
    <xf numFmtId="0" fontId="2" fillId="2" borderId="18" xfId="1" applyBorder="1" applyAlignment="1">
      <alignment horizontal="center" vertical="center"/>
    </xf>
    <xf numFmtId="20" fontId="58" fillId="0" borderId="0" xfId="0" applyNumberFormat="1" applyFont="1">
      <alignment vertical="center"/>
    </xf>
    <xf numFmtId="58" fontId="58" fillId="0" borderId="0" xfId="0" applyNumberFormat="1" applyFont="1">
      <alignment vertical="center"/>
    </xf>
    <xf numFmtId="0" fontId="13" fillId="3" borderId="1" xfId="6" applyNumberFormat="1">
      <alignment vertical="center"/>
    </xf>
    <xf numFmtId="0" fontId="0" fillId="4" borderId="2" xfId="2" applyNumberFormat="1" applyFont="1" applyAlignment="1">
      <alignment horizontal="center" vertical="center"/>
    </xf>
    <xf numFmtId="183" fontId="2" fillId="4" borderId="2" xfId="2" applyNumberFormat="1" applyFont="1" applyAlignment="1">
      <alignment horizontal="center" vertical="center"/>
    </xf>
    <xf numFmtId="184" fontId="2" fillId="4" borderId="2" xfId="2" applyNumberFormat="1" applyFont="1" applyAlignment="1">
      <alignment horizontal="center" vertical="center"/>
    </xf>
    <xf numFmtId="183" fontId="0" fillId="4" borderId="2" xfId="2" applyNumberFormat="1" applyFont="1" applyAlignment="1">
      <alignment horizontal="center" vertical="center"/>
    </xf>
    <xf numFmtId="185" fontId="44" fillId="3" borderId="14" xfId="10" applyNumberFormat="1" applyAlignment="1">
      <alignment horizontal="center" vertical="center"/>
    </xf>
    <xf numFmtId="186" fontId="30" fillId="10" borderId="1" xfId="11" applyNumberFormat="1" applyBorder="1" applyAlignment="1">
      <alignment horizontal="center" vertical="center"/>
    </xf>
    <xf numFmtId="187" fontId="13" fillId="3" borderId="1" xfId="6" applyNumberFormat="1" applyAlignment="1">
      <alignment horizontal="center" vertical="center"/>
    </xf>
    <xf numFmtId="188" fontId="0" fillId="4" borderId="2" xfId="2" applyNumberFormat="1" applyFont="1">
      <alignment vertical="center"/>
    </xf>
    <xf numFmtId="189" fontId="0" fillId="4" borderId="2" xfId="2" applyNumberFormat="1" applyFont="1">
      <alignment vertical="center"/>
    </xf>
    <xf numFmtId="190" fontId="0" fillId="4" borderId="2" xfId="2" applyNumberFormat="1" applyFont="1">
      <alignment vertical="center"/>
    </xf>
    <xf numFmtId="191" fontId="0" fillId="4" borderId="2" xfId="2" applyNumberFormat="1" applyFont="1" applyAlignment="1">
      <alignment horizontal="center" vertical="center"/>
    </xf>
    <xf numFmtId="191" fontId="18" fillId="2" borderId="1" xfId="1" applyNumberFormat="1" applyFont="1" applyAlignment="1">
      <alignment horizontal="center" vertical="center"/>
    </xf>
    <xf numFmtId="191" fontId="2" fillId="2" borderId="1" xfId="1" applyNumberFormat="1" applyAlignment="1">
      <alignment horizontal="center" vertical="center"/>
    </xf>
    <xf numFmtId="191" fontId="0" fillId="4" borderId="8" xfId="2" applyNumberFormat="1" applyFont="1" applyBorder="1" applyAlignment="1">
      <alignment horizontal="center" vertical="center"/>
    </xf>
    <xf numFmtId="32" fontId="2" fillId="2" borderId="1" xfId="1" applyNumberFormat="1">
      <alignment vertical="center"/>
    </xf>
    <xf numFmtId="191" fontId="2" fillId="2" borderId="1" xfId="1" applyNumberFormat="1">
      <alignment vertical="center"/>
    </xf>
    <xf numFmtId="192" fontId="26" fillId="5" borderId="1" xfId="3" applyNumberFormat="1" applyFont="1" applyBorder="1">
      <alignment vertical="center"/>
    </xf>
    <xf numFmtId="192" fontId="25" fillId="6" borderId="1" xfId="4" applyNumberFormat="1" applyFont="1" applyBorder="1">
      <alignment vertical="center"/>
    </xf>
    <xf numFmtId="193" fontId="2" fillId="2" borderId="1" xfId="1" applyNumberFormat="1">
      <alignment vertical="center"/>
    </xf>
    <xf numFmtId="185" fontId="2" fillId="2" borderId="1" xfId="1" applyNumberFormat="1">
      <alignment vertical="center"/>
    </xf>
    <xf numFmtId="0" fontId="27" fillId="4" borderId="2" xfId="2" applyFont="1" applyAlignment="1">
      <alignment horizontal="center" vertical="center"/>
    </xf>
    <xf numFmtId="9" fontId="27" fillId="4" borderId="2" xfId="2" applyNumberFormat="1" applyFont="1" applyAlignment="1">
      <alignment horizontal="center" vertical="center"/>
    </xf>
    <xf numFmtId="189" fontId="0" fillId="4" borderId="2" xfId="2" applyNumberFormat="1" applyFont="1" applyAlignment="1">
      <alignment horizontal="center" vertical="center"/>
    </xf>
    <xf numFmtId="194" fontId="0" fillId="4" borderId="2" xfId="2" applyNumberFormat="1" applyFont="1" applyAlignment="1">
      <alignment horizontal="center" vertical="center"/>
    </xf>
    <xf numFmtId="195" fontId="0" fillId="4" borderId="2" xfId="2" applyNumberFormat="1" applyFont="1" applyAlignment="1">
      <alignment horizontal="center" vertical="center"/>
    </xf>
    <xf numFmtId="0" fontId="0" fillId="4" borderId="8" xfId="2" applyFont="1" applyBorder="1" applyAlignment="1">
      <alignment vertical="center"/>
    </xf>
    <xf numFmtId="0" fontId="0" fillId="4" borderId="29" xfId="2" applyFont="1" applyBorder="1" applyAlignment="1">
      <alignment vertical="center"/>
    </xf>
    <xf numFmtId="197" fontId="0" fillId="4" borderId="2" xfId="2" applyNumberFormat="1" applyFont="1" applyAlignment="1">
      <alignment horizontal="center" vertical="center"/>
    </xf>
    <xf numFmtId="31" fontId="0" fillId="4" borderId="28" xfId="2" applyNumberFormat="1" applyFont="1" applyBorder="1" applyAlignment="1">
      <alignment vertical="center"/>
    </xf>
    <xf numFmtId="31" fontId="0" fillId="4" borderId="8" xfId="2" applyNumberFormat="1" applyFont="1" applyBorder="1" applyAlignment="1">
      <alignment vertical="center"/>
    </xf>
    <xf numFmtId="31" fontId="0" fillId="4" borderId="29" xfId="2" applyNumberFormat="1" applyFont="1" applyBorder="1" applyAlignment="1">
      <alignment vertical="center"/>
    </xf>
    <xf numFmtId="31" fontId="2" fillId="2" borderId="1" xfId="1" applyNumberFormat="1" applyAlignment="1">
      <alignment vertical="center"/>
    </xf>
    <xf numFmtId="31" fontId="2" fillId="4" borderId="2" xfId="2" applyNumberFormat="1" applyFont="1" applyAlignment="1">
      <alignment vertical="center"/>
    </xf>
    <xf numFmtId="14" fontId="0" fillId="4" borderId="8" xfId="2" applyNumberFormat="1" applyFont="1" applyBorder="1" applyAlignment="1">
      <alignment vertical="center"/>
    </xf>
    <xf numFmtId="198" fontId="2" fillId="2" borderId="1" xfId="1" applyNumberFormat="1">
      <alignment vertical="center"/>
    </xf>
    <xf numFmtId="194" fontId="13" fillId="3" borderId="1" xfId="6" applyNumberFormat="1" applyAlignment="1">
      <alignment horizontal="center" vertical="center"/>
    </xf>
    <xf numFmtId="0" fontId="24" fillId="4" borderId="2" xfId="2" applyFont="1" applyAlignment="1">
      <alignment horizontal="center" vertical="center"/>
    </xf>
    <xf numFmtId="189" fontId="8" fillId="6" borderId="2" xfId="4" applyNumberFormat="1" applyBorder="1">
      <alignment vertical="center"/>
    </xf>
    <xf numFmtId="185" fontId="8" fillId="6" borderId="2" xfId="4" applyNumberFormat="1" applyBorder="1">
      <alignment vertical="center"/>
    </xf>
    <xf numFmtId="199" fontId="8" fillId="6" borderId="2" xfId="4" applyNumberFormat="1" applyBorder="1">
      <alignment vertical="center"/>
    </xf>
    <xf numFmtId="192" fontId="2" fillId="2" borderId="1" xfId="1" applyNumberFormat="1">
      <alignment vertical="center"/>
    </xf>
    <xf numFmtId="0" fontId="2" fillId="2" borderId="1" xfId="1" applyNumberFormat="1" applyAlignment="1">
      <alignment horizontal="center" vertical="center"/>
    </xf>
    <xf numFmtId="191" fontId="2" fillId="4" borderId="2" xfId="2" applyNumberFormat="1" applyFont="1" applyAlignment="1">
      <alignment horizontal="center" vertical="center"/>
    </xf>
    <xf numFmtId="31" fontId="2" fillId="4" borderId="2" xfId="2" applyNumberFormat="1" applyFont="1">
      <alignment vertical="center"/>
    </xf>
    <xf numFmtId="32" fontId="2" fillId="4" borderId="2" xfId="2" applyNumberFormat="1" applyFont="1">
      <alignment vertical="center"/>
    </xf>
    <xf numFmtId="176" fontId="2" fillId="2" borderId="1" xfId="1" applyNumberFormat="1">
      <alignment vertical="center"/>
    </xf>
    <xf numFmtId="200" fontId="13" fillId="3" borderId="1" xfId="6" applyNumberFormat="1">
      <alignment vertical="center"/>
    </xf>
    <xf numFmtId="193" fontId="13" fillId="3" borderId="1" xfId="6" applyNumberFormat="1">
      <alignment vertical="center"/>
    </xf>
    <xf numFmtId="201" fontId="13" fillId="3" borderId="1" xfId="6" applyNumberFormat="1">
      <alignment vertical="center"/>
    </xf>
    <xf numFmtId="202" fontId="44" fillId="3" borderId="14" xfId="10" applyNumberFormat="1">
      <alignment vertical="center"/>
    </xf>
    <xf numFmtId="203" fontId="44" fillId="3" borderId="14" xfId="10" applyNumberFormat="1">
      <alignment vertical="center"/>
    </xf>
    <xf numFmtId="197" fontId="2" fillId="2" borderId="1" xfId="1" applyNumberFormat="1">
      <alignment vertical="center"/>
    </xf>
    <xf numFmtId="204" fontId="44" fillId="3" borderId="14" xfId="10" applyNumberFormat="1">
      <alignment vertical="center"/>
    </xf>
    <xf numFmtId="187" fontId="44" fillId="3" borderId="14" xfId="10" applyNumberFormat="1">
      <alignment vertical="center"/>
    </xf>
    <xf numFmtId="205" fontId="44" fillId="3" borderId="14" xfId="10" applyNumberFormat="1">
      <alignment vertical="center"/>
    </xf>
    <xf numFmtId="196" fontId="44" fillId="3" borderId="14" xfId="10" applyNumberFormat="1">
      <alignment vertical="center"/>
    </xf>
    <xf numFmtId="197" fontId="44" fillId="3" borderId="14" xfId="10" applyNumberFormat="1">
      <alignment vertical="center"/>
    </xf>
    <xf numFmtId="0" fontId="44" fillId="4" borderId="2" xfId="2" applyFont="1">
      <alignment vertical="center"/>
    </xf>
    <xf numFmtId="187" fontId="0" fillId="4" borderId="2" xfId="2" applyNumberFormat="1" applyFont="1">
      <alignment vertical="center"/>
    </xf>
    <xf numFmtId="0" fontId="13" fillId="3" borderId="1" xfId="6" applyAlignment="1">
      <alignment horizontal="right" vertical="center"/>
    </xf>
    <xf numFmtId="176" fontId="0" fillId="4" borderId="8" xfId="2" applyNumberFormat="1" applyFont="1" applyBorder="1" applyAlignment="1">
      <alignment horizontal="center" vertical="center"/>
    </xf>
    <xf numFmtId="206" fontId="0" fillId="4" borderId="2" xfId="2" applyNumberFormat="1" applyFont="1">
      <alignment vertical="center"/>
    </xf>
    <xf numFmtId="179" fontId="2" fillId="4" borderId="2" xfId="2" applyNumberFormat="1" applyFont="1">
      <alignment vertical="center"/>
    </xf>
    <xf numFmtId="0" fontId="2" fillId="4" borderId="2" xfId="2" applyFont="1">
      <alignment vertical="center"/>
    </xf>
    <xf numFmtId="0" fontId="76" fillId="4" borderId="2" xfId="2" applyFont="1" applyAlignment="1">
      <alignment horizontal="center" vertical="center"/>
    </xf>
    <xf numFmtId="0" fontId="76" fillId="4" borderId="2" xfId="2" applyFont="1" applyAlignment="1">
      <alignment vertical="center"/>
    </xf>
    <xf numFmtId="0" fontId="77" fillId="4" borderId="2" xfId="2" applyFont="1" applyAlignment="1">
      <alignment vertical="center"/>
    </xf>
    <xf numFmtId="0" fontId="78" fillId="4" borderId="2" xfId="2" applyFont="1" applyAlignment="1">
      <alignment horizontal="center" vertical="center"/>
    </xf>
    <xf numFmtId="14" fontId="38" fillId="4" borderId="2" xfId="2" applyNumberFormat="1" applyFont="1" applyAlignment="1">
      <alignment horizontal="justify" vertical="center" wrapText="1"/>
    </xf>
    <xf numFmtId="192" fontId="0" fillId="4" borderId="2" xfId="2" applyNumberFormat="1" applyFont="1">
      <alignment vertical="center"/>
    </xf>
    <xf numFmtId="192" fontId="10" fillId="7" borderId="2" xfId="5" applyNumberFormat="1" applyFont="1" applyBorder="1">
      <alignment vertical="center"/>
    </xf>
    <xf numFmtId="207" fontId="10" fillId="4" borderId="2" xfId="2" applyNumberFormat="1" applyFont="1">
      <alignment vertical="center"/>
    </xf>
    <xf numFmtId="192" fontId="2" fillId="4" borderId="2" xfId="2" applyNumberFormat="1" applyFont="1" applyAlignment="1">
      <alignment horizontal="center" vertical="center"/>
    </xf>
    <xf numFmtId="207" fontId="2" fillId="4" borderId="2" xfId="2" applyNumberFormat="1" applyFont="1" applyAlignment="1">
      <alignment horizontal="center" vertical="center"/>
    </xf>
    <xf numFmtId="206" fontId="24" fillId="2" borderId="1" xfId="7" applyNumberFormat="1" applyFill="1" applyBorder="1">
      <alignment vertical="center"/>
    </xf>
    <xf numFmtId="0" fontId="79" fillId="4" borderId="2" xfId="2" applyFont="1" applyAlignment="1">
      <alignment horizontal="justify" vertical="center" wrapText="1"/>
    </xf>
    <xf numFmtId="0" fontId="80" fillId="4" borderId="2" xfId="2" applyFont="1" applyAlignment="1">
      <alignment horizontal="center" vertical="center"/>
    </xf>
    <xf numFmtId="0" fontId="80" fillId="4" borderId="2" xfId="2" applyFont="1" applyAlignment="1">
      <alignment vertical="center"/>
    </xf>
    <xf numFmtId="208" fontId="0" fillId="4" borderId="2" xfId="2" applyNumberFormat="1" applyFont="1" applyAlignment="1">
      <alignment horizontal="center" vertical="center"/>
    </xf>
    <xf numFmtId="192" fontId="0" fillId="4" borderId="2" xfId="2" applyNumberFormat="1" applyFont="1" applyAlignment="1">
      <alignment horizontal="center" vertical="center"/>
    </xf>
    <xf numFmtId="195" fontId="24" fillId="4" borderId="2" xfId="2" applyNumberFormat="1" applyFont="1" applyAlignment="1">
      <alignment horizontal="center" vertical="center"/>
    </xf>
    <xf numFmtId="196" fontId="82" fillId="4" borderId="2" xfId="2" applyNumberFormat="1" applyFont="1" applyAlignment="1">
      <alignment horizontal="center" vertical="center"/>
    </xf>
    <xf numFmtId="183" fontId="82" fillId="4" borderId="2" xfId="2" applyNumberFormat="1" applyFont="1" applyAlignment="1">
      <alignment horizontal="center" vertical="center"/>
    </xf>
    <xf numFmtId="204" fontId="13" fillId="3" borderId="1" xfId="6" applyNumberFormat="1" applyAlignment="1">
      <alignment horizontal="center" vertical="center"/>
    </xf>
    <xf numFmtId="192" fontId="13" fillId="3" borderId="1" xfId="6" applyNumberFormat="1" applyAlignment="1">
      <alignment horizontal="center" vertical="center"/>
    </xf>
    <xf numFmtId="1" fontId="2" fillId="2" borderId="1" xfId="1" applyNumberFormat="1" applyAlignment="1">
      <alignment horizontal="center" vertical="center"/>
    </xf>
    <xf numFmtId="185" fontId="2" fillId="2" borderId="1" xfId="1" applyNumberFormat="1" applyAlignment="1">
      <alignment horizontal="center" vertical="center"/>
    </xf>
    <xf numFmtId="189" fontId="2" fillId="2" borderId="1" xfId="1" applyNumberFormat="1" applyAlignment="1">
      <alignment horizontal="center" vertical="center"/>
    </xf>
    <xf numFmtId="191" fontId="13" fillId="3" borderId="1" xfId="6" applyNumberFormat="1" applyAlignment="1">
      <alignment horizontal="center" vertical="center"/>
    </xf>
    <xf numFmtId="189" fontId="13" fillId="3" borderId="1" xfId="6" applyNumberFormat="1" applyAlignment="1">
      <alignment horizontal="center" vertical="center"/>
    </xf>
    <xf numFmtId="206" fontId="2" fillId="2" borderId="1" xfId="1" applyNumberFormat="1" applyAlignment="1">
      <alignment horizontal="center" vertical="center"/>
    </xf>
    <xf numFmtId="194" fontId="2" fillId="2" borderId="1" xfId="1" applyNumberFormat="1" applyAlignment="1">
      <alignment horizontal="center" vertical="center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4" fillId="2" borderId="0" xfId="1" applyFont="1" applyBorder="1">
      <alignment vertical="center"/>
    </xf>
    <xf numFmtId="192" fontId="0" fillId="0" borderId="0" xfId="0" applyNumberFormat="1">
      <alignment vertical="center"/>
    </xf>
    <xf numFmtId="209" fontId="0" fillId="0" borderId="0" xfId="0" applyNumberFormat="1">
      <alignment vertical="center"/>
    </xf>
    <xf numFmtId="199" fontId="0" fillId="0" borderId="0" xfId="0" applyNumberFormat="1">
      <alignment vertical="center"/>
    </xf>
    <xf numFmtId="0" fontId="83" fillId="4" borderId="2" xfId="2" applyFont="1" applyAlignment="1">
      <alignment vertical="center"/>
    </xf>
    <xf numFmtId="189" fontId="79" fillId="4" borderId="2" xfId="2" applyNumberFormat="1" applyFont="1" applyAlignment="1">
      <alignment horizontal="justify" vertical="center" wrapText="1"/>
    </xf>
    <xf numFmtId="207" fontId="79" fillId="4" borderId="2" xfId="2" applyNumberFormat="1" applyFont="1" applyAlignment="1">
      <alignment horizontal="justify" vertical="center" wrapText="1"/>
    </xf>
    <xf numFmtId="0" fontId="84" fillId="4" borderId="2" xfId="2" applyFont="1" applyAlignment="1">
      <alignment horizontal="center" vertical="center"/>
    </xf>
    <xf numFmtId="0" fontId="85" fillId="4" borderId="2" xfId="2" applyFont="1" applyAlignment="1">
      <alignment horizontal="justify" vertical="center" wrapText="1"/>
    </xf>
    <xf numFmtId="0" fontId="86" fillId="4" borderId="2" xfId="2" applyFont="1" applyAlignment="1">
      <alignment horizontal="center" vertical="center"/>
    </xf>
    <xf numFmtId="0" fontId="87" fillId="4" borderId="2" xfId="2" applyFont="1" applyAlignment="1">
      <alignment horizontal="justify" vertical="center" wrapText="1"/>
    </xf>
    <xf numFmtId="14" fontId="87" fillId="4" borderId="2" xfId="2" applyNumberFormat="1" applyFont="1" applyAlignment="1">
      <alignment horizontal="justify" vertical="center" wrapText="1"/>
    </xf>
    <xf numFmtId="189" fontId="87" fillId="4" borderId="2" xfId="2" applyNumberFormat="1" applyFont="1" applyAlignment="1">
      <alignment horizontal="justify" vertical="center" wrapText="1"/>
    </xf>
    <xf numFmtId="207" fontId="87" fillId="4" borderId="2" xfId="2" applyNumberFormat="1" applyFont="1" applyAlignment="1">
      <alignment horizontal="justify" vertical="center" wrapText="1"/>
    </xf>
    <xf numFmtId="0" fontId="58" fillId="0" borderId="15" xfId="0" applyFont="1" applyBorder="1" applyAlignment="1">
      <alignment horizontal="center" vertical="center"/>
    </xf>
    <xf numFmtId="0" fontId="58" fillId="4" borderId="2" xfId="2" applyFont="1" applyAlignment="1">
      <alignment horizontal="center" vertical="center"/>
    </xf>
    <xf numFmtId="0" fontId="61" fillId="3" borderId="1" xfId="6" applyFont="1" applyAlignment="1">
      <alignment horizontal="center" vertical="center"/>
    </xf>
    <xf numFmtId="0" fontId="74" fillId="0" borderId="3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2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3" fillId="3" borderId="17" xfId="6" applyBorder="1" applyAlignment="1">
      <alignment horizontal="center" vertical="center"/>
    </xf>
    <xf numFmtId="0" fontId="13" fillId="3" borderId="18" xfId="6" applyBorder="1" applyAlignment="1">
      <alignment horizontal="center" vertical="center"/>
    </xf>
    <xf numFmtId="176" fontId="13" fillId="3" borderId="17" xfId="6" applyNumberFormat="1" applyBorder="1" applyAlignment="1">
      <alignment horizontal="center" vertical="center"/>
    </xf>
    <xf numFmtId="176" fontId="13" fillId="3" borderId="18" xfId="6" applyNumberFormat="1" applyBorder="1" applyAlignment="1">
      <alignment horizontal="center" vertical="center"/>
    </xf>
    <xf numFmtId="0" fontId="13" fillId="3" borderId="1" xfId="6" applyAlignment="1">
      <alignment horizontal="center" vertical="center"/>
    </xf>
    <xf numFmtId="180" fontId="13" fillId="3" borderId="1" xfId="6" applyNumberFormat="1" applyAlignment="1">
      <alignment horizontal="center" vertical="center"/>
    </xf>
    <xf numFmtId="176" fontId="13" fillId="3" borderId="1" xfId="6" applyNumberFormat="1" applyAlignment="1">
      <alignment horizontal="center" vertical="center"/>
    </xf>
    <xf numFmtId="0" fontId="0" fillId="4" borderId="2" xfId="2" applyFont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2" fillId="2" borderId="1" xfId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59" fillId="2" borderId="1" xfId="1" applyFont="1" applyAlignment="1">
      <alignment horizontal="center" vertical="center"/>
    </xf>
    <xf numFmtId="0" fontId="60" fillId="2" borderId="1" xfId="1" applyFont="1" applyAlignment="1">
      <alignment horizontal="center" vertical="center"/>
    </xf>
    <xf numFmtId="0" fontId="62" fillId="0" borderId="15" xfId="0" applyFont="1" applyBorder="1" applyAlignment="1">
      <alignment horizontal="center" vertical="center"/>
    </xf>
    <xf numFmtId="10" fontId="0" fillId="0" borderId="30" xfId="0" applyNumberFormat="1" applyBorder="1" applyAlignment="1">
      <alignment horizontal="center" vertical="center"/>
    </xf>
    <xf numFmtId="0" fontId="70" fillId="4" borderId="2" xfId="2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4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45" fillId="3" borderId="14" xfId="10" applyFont="1" applyAlignment="1">
      <alignment horizontal="center" vertical="center"/>
    </xf>
    <xf numFmtId="0" fontId="20" fillId="7" borderId="4" xfId="5" applyFont="1" applyBorder="1" applyAlignment="1">
      <alignment horizontal="center" vertical="center"/>
    </xf>
    <xf numFmtId="0" fontId="20" fillId="7" borderId="5" xfId="5" applyFont="1" applyBorder="1" applyAlignment="1">
      <alignment horizontal="center" vertical="center"/>
    </xf>
    <xf numFmtId="0" fontId="20" fillId="7" borderId="6" xfId="5" applyFont="1" applyBorder="1" applyAlignment="1">
      <alignment horizontal="center" vertical="center"/>
    </xf>
    <xf numFmtId="0" fontId="21" fillId="3" borderId="1" xfId="6" applyFont="1" applyAlignment="1">
      <alignment horizontal="center" vertical="center"/>
    </xf>
    <xf numFmtId="0" fontId="22" fillId="2" borderId="1" xfId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3" fillId="4" borderId="2" xfId="2" applyFont="1" applyAlignment="1">
      <alignment horizontal="center" vertical="center"/>
    </xf>
    <xf numFmtId="0" fontId="21" fillId="3" borderId="17" xfId="6" applyFont="1" applyBorder="1" applyAlignment="1">
      <alignment horizontal="center" vertical="center"/>
    </xf>
    <xf numFmtId="0" fontId="21" fillId="3" borderId="22" xfId="6" applyFont="1" applyBorder="1" applyAlignment="1">
      <alignment horizontal="center" vertical="center"/>
    </xf>
    <xf numFmtId="0" fontId="21" fillId="3" borderId="18" xfId="6" applyFont="1" applyBorder="1" applyAlignment="1">
      <alignment horizontal="center" vertical="center"/>
    </xf>
    <xf numFmtId="0" fontId="56" fillId="3" borderId="1" xfId="6" applyFont="1" applyAlignment="1">
      <alignment horizontal="center" vertical="center"/>
    </xf>
    <xf numFmtId="0" fontId="57" fillId="3" borderId="1" xfId="6" applyFont="1" applyAlignment="1">
      <alignment horizontal="center" vertical="center"/>
    </xf>
    <xf numFmtId="0" fontId="69" fillId="2" borderId="25" xfId="12" applyFill="1" applyAlignment="1">
      <alignment horizontal="center" vertical="center"/>
    </xf>
    <xf numFmtId="0" fontId="2" fillId="2" borderId="17" xfId="1" applyBorder="1" applyAlignment="1">
      <alignment horizontal="center" vertical="center"/>
    </xf>
    <xf numFmtId="0" fontId="2" fillId="2" borderId="18" xfId="1" applyBorder="1" applyAlignment="1">
      <alignment horizontal="center" vertical="center"/>
    </xf>
    <xf numFmtId="0" fontId="2" fillId="2" borderId="26" xfId="1" applyBorder="1" applyAlignment="1">
      <alignment horizontal="center" vertical="center"/>
    </xf>
    <xf numFmtId="0" fontId="2" fillId="2" borderId="27" xfId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0" fillId="4" borderId="23" xfId="2" applyFont="1" applyBorder="1" applyAlignment="1">
      <alignment horizontal="center" vertical="center"/>
    </xf>
    <xf numFmtId="0" fontId="0" fillId="4" borderId="3" xfId="2" applyFont="1" applyBorder="1" applyAlignment="1">
      <alignment horizontal="center" vertical="center"/>
    </xf>
    <xf numFmtId="0" fontId="0" fillId="4" borderId="24" xfId="2" applyFont="1" applyBorder="1" applyAlignment="1">
      <alignment horizontal="center" vertical="center"/>
    </xf>
    <xf numFmtId="0" fontId="2" fillId="4" borderId="4" xfId="2" applyFont="1" applyBorder="1" applyAlignment="1">
      <alignment horizontal="center" vertical="center"/>
    </xf>
    <xf numFmtId="0" fontId="2" fillId="4" borderId="6" xfId="2" applyFont="1" applyBorder="1" applyAlignment="1">
      <alignment horizontal="center" vertical="center"/>
    </xf>
    <xf numFmtId="176" fontId="2" fillId="4" borderId="4" xfId="2" applyNumberFormat="1" applyFont="1" applyBorder="1" applyAlignment="1">
      <alignment horizontal="center" vertical="center"/>
    </xf>
    <xf numFmtId="176" fontId="2" fillId="4" borderId="6" xfId="2" applyNumberFormat="1" applyFont="1" applyBorder="1" applyAlignment="1">
      <alignment horizontal="center" vertical="center"/>
    </xf>
    <xf numFmtId="14" fontId="2" fillId="2" borderId="1" xfId="1" applyNumberFormat="1" applyAlignment="1">
      <alignment horizontal="center" vertical="center"/>
    </xf>
    <xf numFmtId="20" fontId="0" fillId="0" borderId="0" xfId="0" applyNumberFormat="1" applyAlignment="1">
      <alignment horizontal="left" vertical="center"/>
    </xf>
    <xf numFmtId="0" fontId="46" fillId="0" borderId="3" xfId="0" applyFont="1" applyBorder="1" applyAlignment="1">
      <alignment horizontal="center" vertical="center"/>
    </xf>
    <xf numFmtId="0" fontId="0" fillId="4" borderId="19" xfId="2" applyFont="1" applyBorder="1" applyAlignment="1">
      <alignment horizontal="center" vertical="center"/>
    </xf>
    <xf numFmtId="0" fontId="0" fillId="4" borderId="20" xfId="2" applyFont="1" applyBorder="1" applyAlignment="1">
      <alignment horizontal="center" vertical="center"/>
    </xf>
    <xf numFmtId="0" fontId="0" fillId="4" borderId="21" xfId="2" applyFont="1" applyBorder="1" applyAlignment="1">
      <alignment horizontal="center" vertical="center"/>
    </xf>
    <xf numFmtId="0" fontId="2" fillId="2" borderId="33" xfId="1" applyBorder="1" applyAlignment="1">
      <alignment horizontal="center" vertical="center"/>
    </xf>
    <xf numFmtId="0" fontId="2" fillId="2" borderId="34" xfId="1" applyBorder="1" applyAlignment="1">
      <alignment horizontal="center" vertical="center"/>
    </xf>
    <xf numFmtId="0" fontId="2" fillId="2" borderId="32" xfId="1" applyBorder="1" applyAlignment="1">
      <alignment horizontal="center" vertical="center"/>
    </xf>
    <xf numFmtId="0" fontId="13" fillId="3" borderId="33" xfId="6" applyBorder="1" applyAlignment="1">
      <alignment horizontal="center" vertical="center"/>
    </xf>
    <xf numFmtId="0" fontId="13" fillId="3" borderId="34" xfId="6" applyBorder="1" applyAlignment="1">
      <alignment horizontal="center" vertical="center"/>
    </xf>
    <xf numFmtId="0" fontId="13" fillId="3" borderId="32" xfId="6" applyBorder="1" applyAlignment="1">
      <alignment horizontal="center" vertical="center"/>
    </xf>
    <xf numFmtId="0" fontId="72" fillId="4" borderId="19" xfId="2" applyFont="1" applyBorder="1" applyAlignment="1">
      <alignment horizontal="center" vertical="center"/>
    </xf>
    <xf numFmtId="0" fontId="72" fillId="4" borderId="20" xfId="2" applyFont="1" applyBorder="1" applyAlignment="1">
      <alignment horizontal="center" vertical="center"/>
    </xf>
    <xf numFmtId="0" fontId="72" fillId="4" borderId="21" xfId="2" applyFont="1" applyBorder="1" applyAlignment="1">
      <alignment horizontal="center" vertical="center"/>
    </xf>
    <xf numFmtId="14" fontId="0" fillId="4" borderId="28" xfId="2" applyNumberFormat="1" applyFont="1" applyBorder="1" applyAlignment="1">
      <alignment horizontal="center" vertical="center"/>
    </xf>
    <xf numFmtId="0" fontId="0" fillId="4" borderId="8" xfId="2" applyFont="1" applyBorder="1" applyAlignment="1">
      <alignment horizontal="center" vertical="center"/>
    </xf>
    <xf numFmtId="0" fontId="0" fillId="4" borderId="29" xfId="2" applyFont="1" applyBorder="1" applyAlignment="1">
      <alignment horizontal="center" vertical="center"/>
    </xf>
    <xf numFmtId="0" fontId="47" fillId="4" borderId="19" xfId="2" applyFont="1" applyBorder="1" applyAlignment="1">
      <alignment horizontal="center" vertical="center"/>
    </xf>
    <xf numFmtId="0" fontId="47" fillId="4" borderId="20" xfId="2" applyFont="1" applyBorder="1" applyAlignment="1">
      <alignment horizontal="center" vertical="center"/>
    </xf>
    <xf numFmtId="0" fontId="47" fillId="4" borderId="21" xfId="2" applyFont="1" applyBorder="1" applyAlignment="1">
      <alignment horizontal="center" vertical="center"/>
    </xf>
    <xf numFmtId="0" fontId="66" fillId="4" borderId="19" xfId="2" applyFont="1" applyBorder="1" applyAlignment="1">
      <alignment horizontal="center" vertical="center"/>
    </xf>
    <xf numFmtId="0" fontId="66" fillId="4" borderId="20" xfId="2" applyFont="1" applyBorder="1" applyAlignment="1">
      <alignment horizontal="center" vertical="center"/>
    </xf>
    <xf numFmtId="0" fontId="66" fillId="4" borderId="21" xfId="2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71" fillId="3" borderId="14" xfId="10" applyFont="1" applyAlignment="1">
      <alignment horizontal="center" vertical="center"/>
    </xf>
    <xf numFmtId="0" fontId="2" fillId="2" borderId="17" xfId="1" applyBorder="1" applyAlignment="1">
      <alignment horizontal="left" vertical="center"/>
    </xf>
    <xf numFmtId="0" fontId="2" fillId="2" borderId="22" xfId="1" applyBorder="1" applyAlignment="1">
      <alignment horizontal="left" vertical="center"/>
    </xf>
    <xf numFmtId="0" fontId="2" fillId="2" borderId="18" xfId="1" applyBorder="1" applyAlignment="1">
      <alignment horizontal="left" vertical="center"/>
    </xf>
    <xf numFmtId="0" fontId="2" fillId="2" borderId="1" xfId="1" applyAlignment="1">
      <alignment horizontal="left" vertical="center"/>
    </xf>
    <xf numFmtId="0" fontId="2" fillId="2" borderId="1" xfId="1" applyAlignment="1">
      <alignment vertical="center"/>
    </xf>
    <xf numFmtId="0" fontId="2" fillId="2" borderId="13" xfId="1" applyBorder="1" applyAlignment="1">
      <alignment horizontal="left" vertical="center"/>
    </xf>
    <xf numFmtId="0" fontId="73" fillId="0" borderId="7" xfId="0" applyFont="1" applyBorder="1" applyAlignment="1">
      <alignment horizontal="center" vertical="center"/>
    </xf>
    <xf numFmtId="0" fontId="2" fillId="2" borderId="31" xfId="1" applyBorder="1" applyAlignment="1">
      <alignment horizontal="center" vertical="center"/>
    </xf>
    <xf numFmtId="0" fontId="68" fillId="4" borderId="19" xfId="2" applyFont="1" applyBorder="1" applyAlignment="1">
      <alignment horizontal="center" vertical="center"/>
    </xf>
    <xf numFmtId="0" fontId="68" fillId="4" borderId="20" xfId="2" applyFont="1" applyBorder="1" applyAlignment="1">
      <alignment horizontal="center" vertical="center"/>
    </xf>
    <xf numFmtId="0" fontId="68" fillId="4" borderId="21" xfId="2" applyFont="1" applyBorder="1" applyAlignment="1">
      <alignment horizontal="center" vertical="center"/>
    </xf>
    <xf numFmtId="0" fontId="0" fillId="4" borderId="28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22" fontId="13" fillId="3" borderId="17" xfId="6" applyNumberFormat="1" applyBorder="1" applyAlignment="1">
      <alignment horizontal="center" vertical="center"/>
    </xf>
    <xf numFmtId="0" fontId="13" fillId="3" borderId="22" xfId="6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0" fillId="0" borderId="0" xfId="0">
      <alignment vertical="center"/>
    </xf>
    <xf numFmtId="0" fontId="72" fillId="0" borderId="3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9" fillId="0" borderId="13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6" borderId="13" xfId="4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4" fillId="3" borderId="14" xfId="10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8" fillId="6" borderId="0" xfId="4" applyAlignment="1">
      <alignment horizontal="center" vertical="center"/>
    </xf>
    <xf numFmtId="0" fontId="8" fillId="6" borderId="19" xfId="4" applyBorder="1" applyAlignment="1">
      <alignment horizontal="center" vertical="center"/>
    </xf>
    <xf numFmtId="0" fontId="8" fillId="6" borderId="20" xfId="4" applyBorder="1" applyAlignment="1">
      <alignment horizontal="center" vertical="center"/>
    </xf>
    <xf numFmtId="0" fontId="8" fillId="6" borderId="21" xfId="4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3">
    <cellStyle name="差" xfId="4" builtinId="27"/>
    <cellStyle name="常规" xfId="0" builtinId="0"/>
    <cellStyle name="好" xfId="3" builtinId="26"/>
    <cellStyle name="计算" xfId="6" builtinId="22"/>
    <cellStyle name="警告文本" xfId="7" builtinId="11"/>
    <cellStyle name="链接单元格" xfId="12" builtinId="24"/>
    <cellStyle name="适中" xfId="5" builtinId="28"/>
    <cellStyle name="输出" xfId="10" builtinId="21"/>
    <cellStyle name="输入" xfId="1" builtinId="20"/>
    <cellStyle name="着色 2" xfId="8" builtinId="33"/>
    <cellStyle name="着色 5" xfId="9" builtinId="45"/>
    <cellStyle name="着色 6" xfId="11" builtinId="49"/>
    <cellStyle name="注释" xfId="2" builtinId="10"/>
  </cellStyles>
  <dxfs count="0"/>
  <tableStyles count="0" defaultTableStyle="TableStyleMedium9" defaultPivotStyle="PivotStyleLight16"/>
  <colors>
    <mruColors>
      <color rgb="FF9705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1C-4EA7-9BA0-3E3715B239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C-4EA7-9BA0-3E3715B2396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基本信息!$A$101:$A$103</c15:sqref>
                  </c15:fullRef>
                </c:ext>
              </c:extLst>
              <c:f>(基本信息!$A$101,基本信息!$A$103)</c:f>
              <c:strCache>
                <c:ptCount val="2"/>
                <c:pt idx="0">
                  <c:v>不跑商的</c:v>
                </c:pt>
                <c:pt idx="1">
                  <c:v>符合标准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基本信息!$B$101:$B$103</c15:sqref>
                  </c15:fullRef>
                </c:ext>
              </c:extLst>
              <c:f>(基本信息!$B$101,基本信息!$B$103)</c:f>
              <c:numCache>
                <c:formatCode>0.00%</c:formatCode>
                <c:ptCount val="2"/>
                <c:pt idx="0">
                  <c:v>0.82412060301507539</c:v>
                </c:pt>
                <c:pt idx="1">
                  <c:v>4.5226130653266333E-2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基本信息!$B$102</c15:sqref>
                  <c15:spPr xmlns:c15="http://schemas.microsoft.com/office/drawing/2012/chart"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41F3-49EC-97A4-C3718898D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92</xdr:row>
      <xdr:rowOff>78440</xdr:rowOff>
    </xdr:from>
    <xdr:to>
      <xdr:col>3</xdr:col>
      <xdr:colOff>425824</xdr:colOff>
      <xdr:row>100</xdr:row>
      <xdr:rowOff>89647</xdr:rowOff>
    </xdr:to>
    <xdr:sp macro="" textlink="">
      <xdr:nvSpPr>
        <xdr:cNvPr id="2" name="标注: 下箭头 1">
          <a:extLst>
            <a:ext uri="{FF2B5EF4-FFF2-40B4-BE49-F238E27FC236}">
              <a16:creationId xmlns:a16="http://schemas.microsoft.com/office/drawing/2014/main" id="{34A6692D-B1BD-FAD6-81D6-4F6E3E4BAA7D}"/>
            </a:ext>
          </a:extLst>
        </xdr:cNvPr>
        <xdr:cNvSpPr/>
      </xdr:nvSpPr>
      <xdr:spPr>
        <a:xfrm>
          <a:off x="134471" y="16001999"/>
          <a:ext cx="4762500" cy="1445560"/>
        </a:xfrm>
        <a:prstGeom prst="down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2400"/>
            <a:t>管理步骤</a:t>
          </a:r>
          <a:r>
            <a:rPr lang="en-US" altLang="zh-CN" sz="2400"/>
            <a:t>1</a:t>
          </a:r>
        </a:p>
        <a:p>
          <a:pPr algn="ctr"/>
          <a:r>
            <a:rPr lang="zh-CN" altLang="en-US" sz="2400"/>
            <a:t>入帮</a:t>
          </a:r>
          <a:r>
            <a:rPr lang="en-US" altLang="zh-CN" sz="2400"/>
            <a:t>24</a:t>
          </a:r>
          <a:r>
            <a:rPr lang="zh-CN" altLang="en-US" sz="2400"/>
            <a:t>小时当前帮贡未达到</a:t>
          </a:r>
          <a:r>
            <a:rPr lang="en-US" altLang="zh-CN" sz="2400"/>
            <a:t>50</a:t>
          </a:r>
          <a:r>
            <a:rPr lang="zh-CN" altLang="en-US" sz="2400"/>
            <a:t>点</a:t>
          </a:r>
        </a:p>
      </xdr:txBody>
    </xdr:sp>
    <xdr:clientData/>
  </xdr:twoCellAnchor>
  <xdr:twoCellAnchor>
    <xdr:from>
      <xdr:col>0</xdr:col>
      <xdr:colOff>168088</xdr:colOff>
      <xdr:row>100</xdr:row>
      <xdr:rowOff>145675</xdr:rowOff>
    </xdr:from>
    <xdr:to>
      <xdr:col>3</xdr:col>
      <xdr:colOff>459441</xdr:colOff>
      <xdr:row>108</xdr:row>
      <xdr:rowOff>156882</xdr:rowOff>
    </xdr:to>
    <xdr:sp macro="" textlink="">
      <xdr:nvSpPr>
        <xdr:cNvPr id="3" name="标注: 下箭头 2">
          <a:extLst>
            <a:ext uri="{FF2B5EF4-FFF2-40B4-BE49-F238E27FC236}">
              <a16:creationId xmlns:a16="http://schemas.microsoft.com/office/drawing/2014/main" id="{872DF3D6-5525-743C-4188-5DA7624BBD2D}"/>
            </a:ext>
          </a:extLst>
        </xdr:cNvPr>
        <xdr:cNvSpPr/>
      </xdr:nvSpPr>
      <xdr:spPr>
        <a:xfrm>
          <a:off x="168088" y="17503587"/>
          <a:ext cx="4762500" cy="1445560"/>
        </a:xfrm>
        <a:prstGeom prst="down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2400"/>
            <a:t>管理步骤</a:t>
          </a:r>
          <a:r>
            <a:rPr lang="en-US" altLang="zh-CN" sz="2400"/>
            <a:t>2</a:t>
          </a:r>
        </a:p>
        <a:p>
          <a:pPr algn="ctr"/>
          <a:r>
            <a:rPr lang="zh-CN" altLang="en-US" sz="2400"/>
            <a:t>离线时间超过</a:t>
          </a:r>
          <a:r>
            <a:rPr lang="en-US" altLang="zh-CN" sz="2400"/>
            <a:t>7</a:t>
          </a:r>
          <a:r>
            <a:rPr lang="zh-CN" altLang="en-US" sz="2400"/>
            <a:t>天者</a:t>
          </a:r>
        </a:p>
      </xdr:txBody>
    </xdr:sp>
    <xdr:clientData/>
  </xdr:twoCellAnchor>
  <xdr:twoCellAnchor>
    <xdr:from>
      <xdr:col>0</xdr:col>
      <xdr:colOff>201705</xdr:colOff>
      <xdr:row>109</xdr:row>
      <xdr:rowOff>22410</xdr:rowOff>
    </xdr:from>
    <xdr:to>
      <xdr:col>3</xdr:col>
      <xdr:colOff>493058</xdr:colOff>
      <xdr:row>117</xdr:row>
      <xdr:rowOff>33617</xdr:rowOff>
    </xdr:to>
    <xdr:sp macro="" textlink="">
      <xdr:nvSpPr>
        <xdr:cNvPr id="4" name="标注: 下箭头 3">
          <a:extLst>
            <a:ext uri="{FF2B5EF4-FFF2-40B4-BE49-F238E27FC236}">
              <a16:creationId xmlns:a16="http://schemas.microsoft.com/office/drawing/2014/main" id="{DC780588-73E1-6880-52DF-00148CE0A53B}"/>
            </a:ext>
          </a:extLst>
        </xdr:cNvPr>
        <xdr:cNvSpPr/>
      </xdr:nvSpPr>
      <xdr:spPr>
        <a:xfrm>
          <a:off x="201705" y="18993969"/>
          <a:ext cx="4762500" cy="1445560"/>
        </a:xfrm>
        <a:prstGeom prst="down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2400"/>
            <a:t>管理步骤</a:t>
          </a:r>
          <a:r>
            <a:rPr lang="en-US" altLang="zh-CN" sz="2400"/>
            <a:t>3</a:t>
          </a:r>
        </a:p>
        <a:p>
          <a:pPr algn="ctr"/>
          <a:r>
            <a:rPr lang="zh-CN" altLang="en-US" sz="2400"/>
            <a:t>入帮</a:t>
          </a:r>
          <a:r>
            <a:rPr lang="en-US" altLang="zh-CN" sz="2400"/>
            <a:t>15</a:t>
          </a:r>
          <a:r>
            <a:rPr lang="zh-CN" altLang="en-US" sz="2400"/>
            <a:t>天历史帮贡未达</a:t>
          </a:r>
          <a:r>
            <a:rPr lang="en-US" altLang="zh-CN" sz="2400"/>
            <a:t>3750</a:t>
          </a:r>
          <a:r>
            <a:rPr lang="zh-CN" altLang="en-US" sz="2400"/>
            <a:t>点</a:t>
          </a:r>
        </a:p>
      </xdr:txBody>
    </xdr:sp>
    <xdr:clientData/>
  </xdr:twoCellAnchor>
  <xdr:twoCellAnchor>
    <xdr:from>
      <xdr:col>0</xdr:col>
      <xdr:colOff>257734</xdr:colOff>
      <xdr:row>117</xdr:row>
      <xdr:rowOff>179292</xdr:rowOff>
    </xdr:from>
    <xdr:to>
      <xdr:col>3</xdr:col>
      <xdr:colOff>549087</xdr:colOff>
      <xdr:row>126</xdr:row>
      <xdr:rowOff>11205</xdr:rowOff>
    </xdr:to>
    <xdr:sp macro="" textlink="">
      <xdr:nvSpPr>
        <xdr:cNvPr id="5" name="标注: 下箭头 4">
          <a:extLst>
            <a:ext uri="{FF2B5EF4-FFF2-40B4-BE49-F238E27FC236}">
              <a16:creationId xmlns:a16="http://schemas.microsoft.com/office/drawing/2014/main" id="{A58AD221-530E-9771-230B-3658F3D3F9F6}"/>
            </a:ext>
          </a:extLst>
        </xdr:cNvPr>
        <xdr:cNvSpPr/>
      </xdr:nvSpPr>
      <xdr:spPr>
        <a:xfrm>
          <a:off x="257734" y="20585204"/>
          <a:ext cx="4762500" cy="1445560"/>
        </a:xfrm>
        <a:prstGeom prst="down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2400"/>
            <a:t>管理步骤</a:t>
          </a:r>
          <a:r>
            <a:rPr lang="en-US" altLang="zh-CN" sz="2400"/>
            <a:t>4</a:t>
          </a:r>
        </a:p>
        <a:p>
          <a:pPr algn="ctr"/>
          <a:r>
            <a:rPr lang="zh-CN" altLang="en-US" sz="2400"/>
            <a:t>历史帮贡＜入帮天数</a:t>
          </a:r>
          <a:r>
            <a:rPr lang="en-US" altLang="zh-CN" sz="2400"/>
            <a:t>×48=</a:t>
          </a:r>
          <a:r>
            <a:rPr lang="zh-CN" altLang="en-US" sz="2400"/>
            <a:t>混帮者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834839</xdr:colOff>
      <xdr:row>16</xdr:row>
      <xdr:rowOff>61633</xdr:rowOff>
    </xdr:from>
    <xdr:to>
      <xdr:col>0</xdr:col>
      <xdr:colOff>2751045</xdr:colOff>
      <xdr:row>22</xdr:row>
      <xdr:rowOff>50426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834839" y="2840692"/>
          <a:ext cx="1916206" cy="10309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800"/>
            <a:t>帮派资金</a:t>
          </a:r>
        </a:p>
      </xdr:txBody>
    </xdr:sp>
    <xdr:clientData/>
  </xdr:twoCellAnchor>
  <xdr:twoCellAnchor>
    <xdr:from>
      <xdr:col>0</xdr:col>
      <xdr:colOff>812427</xdr:colOff>
      <xdr:row>22</xdr:row>
      <xdr:rowOff>145677</xdr:rowOff>
    </xdr:from>
    <xdr:to>
      <xdr:col>0</xdr:col>
      <xdr:colOff>2728633</xdr:colOff>
      <xdr:row>28</xdr:row>
      <xdr:rowOff>134470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812427" y="3966883"/>
          <a:ext cx="1916206" cy="10309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800"/>
            <a:t>帮派贡献</a:t>
          </a:r>
        </a:p>
      </xdr:txBody>
    </xdr:sp>
    <xdr:clientData/>
  </xdr:twoCellAnchor>
  <xdr:twoCellAnchor>
    <xdr:from>
      <xdr:col>0</xdr:col>
      <xdr:colOff>795618</xdr:colOff>
      <xdr:row>29</xdr:row>
      <xdr:rowOff>117663</xdr:rowOff>
    </xdr:from>
    <xdr:to>
      <xdr:col>0</xdr:col>
      <xdr:colOff>2711824</xdr:colOff>
      <xdr:row>35</xdr:row>
      <xdr:rowOff>106456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795618" y="5154707"/>
          <a:ext cx="1916206" cy="10309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800"/>
            <a:t>兑换薪水</a:t>
          </a:r>
        </a:p>
      </xdr:txBody>
    </xdr:sp>
    <xdr:clientData/>
  </xdr:twoCellAnchor>
  <xdr:twoCellAnchor>
    <xdr:from>
      <xdr:col>0</xdr:col>
      <xdr:colOff>2808291</xdr:colOff>
      <xdr:row>29</xdr:row>
      <xdr:rowOff>125946</xdr:rowOff>
    </xdr:from>
    <xdr:to>
      <xdr:col>1</xdr:col>
      <xdr:colOff>74543</xdr:colOff>
      <xdr:row>31</xdr:row>
      <xdr:rowOff>49696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/>
      </xdr:nvSpPr>
      <xdr:spPr>
        <a:xfrm>
          <a:off x="2808291" y="5170055"/>
          <a:ext cx="1266752" cy="2716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400"/>
            <a:t>红色：不能</a:t>
          </a:r>
        </a:p>
      </xdr:txBody>
    </xdr:sp>
    <xdr:clientData/>
  </xdr:twoCellAnchor>
  <xdr:twoCellAnchor>
    <xdr:from>
      <xdr:col>0</xdr:col>
      <xdr:colOff>2800008</xdr:colOff>
      <xdr:row>32</xdr:row>
      <xdr:rowOff>1707</xdr:rowOff>
    </xdr:from>
    <xdr:to>
      <xdr:col>1</xdr:col>
      <xdr:colOff>66260</xdr:colOff>
      <xdr:row>33</xdr:row>
      <xdr:rowOff>99391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2800008" y="5567620"/>
          <a:ext cx="1266752" cy="2716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400"/>
            <a:t>黑色：可以</a:t>
          </a:r>
        </a:p>
      </xdr:txBody>
    </xdr:sp>
    <xdr:clientData/>
  </xdr:twoCellAnchor>
  <xdr:twoCellAnchor>
    <xdr:from>
      <xdr:col>0</xdr:col>
      <xdr:colOff>2783443</xdr:colOff>
      <xdr:row>34</xdr:row>
      <xdr:rowOff>59685</xdr:rowOff>
    </xdr:from>
    <xdr:to>
      <xdr:col>1</xdr:col>
      <xdr:colOff>49695</xdr:colOff>
      <xdr:row>35</xdr:row>
      <xdr:rowOff>157370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>
          <a:off x="2783443" y="5973468"/>
          <a:ext cx="1266752" cy="2716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400"/>
            <a:t>粉色：可以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64852</xdr:colOff>
      <xdr:row>20</xdr:row>
      <xdr:rowOff>113489</xdr:rowOff>
    </xdr:from>
    <xdr:to>
      <xdr:col>0</xdr:col>
      <xdr:colOff>907916</xdr:colOff>
      <xdr:row>25</xdr:row>
      <xdr:rowOff>105382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64852" y="3846478"/>
          <a:ext cx="843064" cy="84306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/>
            <a:t>富人</a:t>
          </a:r>
        </a:p>
      </xdr:txBody>
    </xdr:sp>
    <xdr:clientData/>
  </xdr:twoCellAnchor>
  <xdr:twoCellAnchor>
    <xdr:from>
      <xdr:col>0</xdr:col>
      <xdr:colOff>2047784</xdr:colOff>
      <xdr:row>20</xdr:row>
      <xdr:rowOff>121042</xdr:rowOff>
    </xdr:from>
    <xdr:to>
      <xdr:col>1</xdr:col>
      <xdr:colOff>80973</xdr:colOff>
      <xdr:row>25</xdr:row>
      <xdr:rowOff>112935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2047784" y="3900735"/>
          <a:ext cx="843064" cy="85780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/>
            <a:t>穷人</a:t>
          </a:r>
        </a:p>
      </xdr:txBody>
    </xdr:sp>
    <xdr:clientData/>
  </xdr:twoCellAnchor>
  <xdr:twoCellAnchor>
    <xdr:from>
      <xdr:col>0</xdr:col>
      <xdr:colOff>893544</xdr:colOff>
      <xdr:row>21</xdr:row>
      <xdr:rowOff>137809</xdr:rowOff>
    </xdr:from>
    <xdr:to>
      <xdr:col>0</xdr:col>
      <xdr:colOff>2109696</xdr:colOff>
      <xdr:row>24</xdr:row>
      <xdr:rowOff>111738</xdr:rowOff>
    </xdr:to>
    <xdr:sp macro="" textlink="">
      <xdr:nvSpPr>
        <xdr:cNvPr id="4" name="箭头: 左右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893544" y="4090684"/>
          <a:ext cx="1216152" cy="493474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赏金任务</a:t>
          </a:r>
        </a:p>
      </xdr:txBody>
    </xdr:sp>
    <xdr:clientData/>
  </xdr:twoCellAnchor>
  <xdr:twoCellAnchor>
    <xdr:from>
      <xdr:col>0</xdr:col>
      <xdr:colOff>2008909</xdr:colOff>
      <xdr:row>18</xdr:row>
      <xdr:rowOff>43295</xdr:rowOff>
    </xdr:from>
    <xdr:to>
      <xdr:col>1</xdr:col>
      <xdr:colOff>121228</xdr:colOff>
      <xdr:row>20</xdr:row>
      <xdr:rowOff>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2008909" y="3476625"/>
          <a:ext cx="922194" cy="3030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/>
            <a:t>点卡</a:t>
          </a:r>
        </a:p>
      </xdr:txBody>
    </xdr:sp>
    <xdr:clientData/>
  </xdr:twoCellAnchor>
  <xdr:twoCellAnchor>
    <xdr:from>
      <xdr:col>0</xdr:col>
      <xdr:colOff>64942</xdr:colOff>
      <xdr:row>18</xdr:row>
      <xdr:rowOff>73601</xdr:rowOff>
    </xdr:from>
    <xdr:to>
      <xdr:col>0</xdr:col>
      <xdr:colOff>987136</xdr:colOff>
      <xdr:row>20</xdr:row>
      <xdr:rowOff>30306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64942" y="3506931"/>
          <a:ext cx="922194" cy="3030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/>
            <a:t>帮贡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49</xdr:row>
      <xdr:rowOff>9525</xdr:rowOff>
    </xdr:from>
    <xdr:to>
      <xdr:col>6</xdr:col>
      <xdr:colOff>285750</xdr:colOff>
      <xdr:row>58</xdr:row>
      <xdr:rowOff>152400</xdr:rowOff>
    </xdr:to>
    <xdr:sp macro="" textlink="">
      <xdr:nvSpPr>
        <xdr:cNvPr id="2" name="双波形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104900" y="8829675"/>
          <a:ext cx="4010025" cy="1685925"/>
        </a:xfrm>
        <a:prstGeom prst="doubleWav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第</a:t>
          </a:r>
          <a:r>
            <a:rPr lang="en-US" altLang="zh-CN" sz="1100"/>
            <a:t>1698</a:t>
          </a:r>
          <a:r>
            <a:rPr lang="zh-CN" altLang="en-US" sz="1100"/>
            <a:t>号李永生帮派在此纪念</a:t>
          </a:r>
          <a:endParaRPr lang="en-US" altLang="zh-CN" sz="1100"/>
        </a:p>
        <a:p>
          <a:pPr algn="ctr"/>
          <a:r>
            <a:rPr lang="en-US" altLang="zh-CN" sz="1100"/>
            <a:t>6</a:t>
          </a:r>
          <a:r>
            <a:rPr lang="zh-CN" altLang="en-US" sz="1100"/>
            <a:t>级升</a:t>
          </a:r>
          <a:r>
            <a:rPr lang="en-US" altLang="zh-CN" sz="1100"/>
            <a:t>7</a:t>
          </a:r>
          <a:r>
            <a:rPr lang="zh-CN" altLang="en-US" sz="1100"/>
            <a:t>级时参与“规模提升”</a:t>
          </a:r>
          <a:endParaRPr lang="en-US" altLang="zh-CN" sz="1100"/>
        </a:p>
        <a:p>
          <a:pPr algn="ctr"/>
          <a:r>
            <a:rPr lang="zh-CN" altLang="en-US" sz="1100"/>
            <a:t>任务的帮派成员们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17972</xdr:colOff>
      <xdr:row>1</xdr:row>
      <xdr:rowOff>7189</xdr:rowOff>
    </xdr:from>
    <xdr:to>
      <xdr:col>3</xdr:col>
      <xdr:colOff>273169</xdr:colOff>
      <xdr:row>4</xdr:row>
      <xdr:rowOff>17972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704491" y="179717"/>
          <a:ext cx="1628235" cy="5283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100"/>
            <a:t>个人出资</a:t>
          </a:r>
        </a:p>
      </xdr:txBody>
    </xdr:sp>
    <xdr:clientData/>
  </xdr:twoCellAnchor>
  <xdr:twoCellAnchor>
    <xdr:from>
      <xdr:col>1</xdr:col>
      <xdr:colOff>35944</xdr:colOff>
      <xdr:row>5</xdr:row>
      <xdr:rowOff>28754</xdr:rowOff>
    </xdr:from>
    <xdr:to>
      <xdr:col>3</xdr:col>
      <xdr:colOff>291141</xdr:colOff>
      <xdr:row>8</xdr:row>
      <xdr:rowOff>39538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SpPr/>
      </xdr:nvSpPr>
      <xdr:spPr>
        <a:xfrm>
          <a:off x="722463" y="891396"/>
          <a:ext cx="1628235" cy="5283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100"/>
            <a:t>帮派迷宫</a:t>
          </a:r>
        </a:p>
      </xdr:txBody>
    </xdr:sp>
    <xdr:clientData/>
  </xdr:twoCellAnchor>
  <xdr:twoCellAnchor>
    <xdr:from>
      <xdr:col>1</xdr:col>
      <xdr:colOff>53916</xdr:colOff>
      <xdr:row>9</xdr:row>
      <xdr:rowOff>100641</xdr:rowOff>
    </xdr:from>
    <xdr:to>
      <xdr:col>3</xdr:col>
      <xdr:colOff>309113</xdr:colOff>
      <xdr:row>12</xdr:row>
      <xdr:rowOff>111424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SpPr/>
      </xdr:nvSpPr>
      <xdr:spPr>
        <a:xfrm>
          <a:off x="740435" y="1653396"/>
          <a:ext cx="1628235" cy="5283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100"/>
            <a:t>帮贡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20053</xdr:colOff>
      <xdr:row>103</xdr:row>
      <xdr:rowOff>45121</xdr:rowOff>
    </xdr:from>
    <xdr:to>
      <xdr:col>3</xdr:col>
      <xdr:colOff>1173079</xdr:colOff>
      <xdr:row>113</xdr:row>
      <xdr:rowOff>155408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12604</xdr:rowOff>
    </xdr:from>
    <xdr:to>
      <xdr:col>8</xdr:col>
      <xdr:colOff>353615</xdr:colOff>
      <xdr:row>52</xdr:row>
      <xdr:rowOff>113808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8620"/>
          <a:ext cx="6098381" cy="47625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198362</xdr:colOff>
      <xdr:row>37</xdr:row>
      <xdr:rowOff>100769</xdr:rowOff>
    </xdr:from>
    <xdr:to>
      <xdr:col>1</xdr:col>
      <xdr:colOff>586551</xdr:colOff>
      <xdr:row>40</xdr:row>
      <xdr:rowOff>144002</xdr:rowOff>
    </xdr:to>
    <xdr:sp macro="" textlink="">
      <xdr:nvSpPr>
        <xdr:cNvPr id="2" name="箭头: 虚尾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8362" y="6407680"/>
          <a:ext cx="823618" cy="553501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CN" sz="1100"/>
            <a:t>1</a:t>
          </a:r>
          <a:r>
            <a:rPr lang="zh-CN" altLang="en-US" sz="1100"/>
            <a:t>个人</a:t>
          </a:r>
        </a:p>
      </xdr:txBody>
    </xdr:sp>
    <xdr:clientData/>
  </xdr:twoCellAnchor>
  <xdr:twoCellAnchor>
    <xdr:from>
      <xdr:col>0</xdr:col>
      <xdr:colOff>198362</xdr:colOff>
      <xdr:row>41</xdr:row>
      <xdr:rowOff>107959</xdr:rowOff>
    </xdr:from>
    <xdr:to>
      <xdr:col>1</xdr:col>
      <xdr:colOff>586551</xdr:colOff>
      <xdr:row>44</xdr:row>
      <xdr:rowOff>151191</xdr:rowOff>
    </xdr:to>
    <xdr:sp macro="" textlink="">
      <xdr:nvSpPr>
        <xdr:cNvPr id="3" name="箭头: 虚尾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8362" y="7095227"/>
          <a:ext cx="823618" cy="5535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CN" sz="1100"/>
            <a:t>5</a:t>
          </a:r>
          <a:r>
            <a:rPr lang="zh-CN" altLang="en-US" sz="1100"/>
            <a:t>个人</a:t>
          </a:r>
        </a:p>
      </xdr:txBody>
    </xdr:sp>
    <xdr:clientData/>
  </xdr:twoCellAnchor>
  <xdr:twoCellAnchor>
    <xdr:from>
      <xdr:col>0</xdr:col>
      <xdr:colOff>0</xdr:colOff>
      <xdr:row>31</xdr:row>
      <xdr:rowOff>73138</xdr:rowOff>
    </xdr:from>
    <xdr:to>
      <xdr:col>6</xdr:col>
      <xdr:colOff>363140</xdr:colOff>
      <xdr:row>35</xdr:row>
      <xdr:rowOff>22112</xdr:rowOff>
    </xdr:to>
    <xdr:sp macro="" textlink="">
      <xdr:nvSpPr>
        <xdr:cNvPr id="4" name="流程图: 可选过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5359513"/>
          <a:ext cx="4472497" cy="629331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赏金任务与学习修炼</a:t>
          </a:r>
        </a:p>
      </xdr:txBody>
    </xdr:sp>
    <xdr:clientData/>
  </xdr:twoCellAnchor>
  <xdr:oneCellAnchor>
    <xdr:from>
      <xdr:col>0</xdr:col>
      <xdr:colOff>51955</xdr:colOff>
      <xdr:row>15</xdr:row>
      <xdr:rowOff>88199</xdr:rowOff>
    </xdr:from>
    <xdr:ext cx="4831772" cy="1539710"/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27F7A950-5E7D-BFFA-E075-71C4D1593B3F}"/>
            </a:ext>
          </a:extLst>
        </xdr:cNvPr>
        <xdr:cNvSpPr/>
      </xdr:nvSpPr>
      <xdr:spPr>
        <a:xfrm>
          <a:off x="51955" y="2867767"/>
          <a:ext cx="4831772" cy="15397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zh-CN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1</a:t>
          </a:r>
          <a:r>
            <a:rPr lang="zh-CN" alt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、人物等级≧</a:t>
          </a:r>
          <a:r>
            <a:rPr lang="en-US" altLang="zh-CN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80</a:t>
          </a:r>
          <a:r>
            <a:rPr lang="zh-CN" alt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级</a:t>
          </a:r>
          <a:endParaRPr lang="en-US" altLang="zh-CN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ctr"/>
          <a:r>
            <a:rPr lang="en-US" altLang="zh-CN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2</a:t>
          </a:r>
          <a:r>
            <a:rPr lang="zh-CN" alt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、入帮申请的标准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</xdr:colOff>
      <xdr:row>27</xdr:row>
      <xdr:rowOff>166181</xdr:rowOff>
    </xdr:from>
    <xdr:to>
      <xdr:col>4</xdr:col>
      <xdr:colOff>316149</xdr:colOff>
      <xdr:row>30</xdr:row>
      <xdr:rowOff>129702</xdr:rowOff>
    </xdr:to>
    <xdr:sp macro="" textlink="">
      <xdr:nvSpPr>
        <xdr:cNvPr id="2" name="矩形: 圆角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106" y="4762500"/>
          <a:ext cx="3048000" cy="47422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600">
              <a:latin typeface="华文仿宋" panose="02010600040101010101" pitchFamily="2" charset="-122"/>
              <a:ea typeface="华文仿宋" panose="02010600040101010101" pitchFamily="2" charset="-122"/>
            </a:rPr>
            <a:t>李永生帮派未来十年的规划</a:t>
          </a:r>
        </a:p>
      </xdr:txBody>
    </xdr:sp>
    <xdr:clientData/>
  </xdr:twoCellAnchor>
  <xdr:twoCellAnchor>
    <xdr:from>
      <xdr:col>0</xdr:col>
      <xdr:colOff>0</xdr:colOff>
      <xdr:row>30</xdr:row>
      <xdr:rowOff>145521</xdr:rowOff>
    </xdr:from>
    <xdr:to>
      <xdr:col>4</xdr:col>
      <xdr:colOff>299935</xdr:colOff>
      <xdr:row>56</xdr:row>
      <xdr:rowOff>10583</xdr:rowOff>
    </xdr:to>
    <xdr:sp macro="" textlink="">
      <xdr:nvSpPr>
        <xdr:cNvPr id="3" name="矩形: 圆角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0" y="5225521"/>
          <a:ext cx="3051602" cy="4267729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2026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年追捕技巧</a:t>
          </a:r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2027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年逃离技巧</a:t>
          </a:r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2028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年养生之道</a:t>
          </a:r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2029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年健  身  术</a:t>
          </a:r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2030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年熔炼技巧</a:t>
          </a:r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2031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年淬灵之术</a:t>
          </a:r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2032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年拆除书院</a:t>
          </a:r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2033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年建设药房</a:t>
          </a:r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2034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年帮派降级</a:t>
          </a:r>
          <a:endParaRPr lang="en-US" altLang="zh-CN" sz="1800">
            <a:latin typeface="华文仿宋" panose="02010600040101010101" pitchFamily="2" charset="-122"/>
            <a:ea typeface="华文仿宋" panose="02010600040101010101" pitchFamily="2" charset="-122"/>
          </a:endParaRPr>
        </a:p>
        <a:p>
          <a:pPr algn="ctr"/>
          <a:r>
            <a:rPr lang="en-US" altLang="zh-CN" sz="1800">
              <a:latin typeface="华文仿宋" panose="02010600040101010101" pitchFamily="2" charset="-122"/>
              <a:ea typeface="华文仿宋" panose="02010600040101010101" pitchFamily="2" charset="-122"/>
            </a:rPr>
            <a:t>2035</a:t>
          </a:r>
          <a:r>
            <a:rPr lang="zh-CN" altLang="en-US" sz="1800">
              <a:latin typeface="华文仿宋" panose="02010600040101010101" pitchFamily="2" charset="-122"/>
              <a:ea typeface="华文仿宋" panose="02010600040101010101" pitchFamily="2" charset="-122"/>
            </a:rPr>
            <a:t>年帮派解散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29766</xdr:colOff>
      <xdr:row>31</xdr:row>
      <xdr:rowOff>125017</xdr:rowOff>
    </xdr:from>
    <xdr:to>
      <xdr:col>5</xdr:col>
      <xdr:colOff>285750</xdr:colOff>
      <xdr:row>41</xdr:row>
      <xdr:rowOff>166688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822BE05-6CAB-B9A4-B7D6-FDD80B33C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44" t="40416" r="22028" b="29872"/>
        <a:stretch/>
      </xdr:blipFill>
      <xdr:spPr>
        <a:xfrm>
          <a:off x="29766" y="5476876"/>
          <a:ext cx="4214812" cy="17680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52190</xdr:colOff>
      <xdr:row>18</xdr:row>
      <xdr:rowOff>122466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134333" cy="33065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87087</xdr:colOff>
      <xdr:row>71</xdr:row>
      <xdr:rowOff>146958</xdr:rowOff>
    </xdr:from>
    <xdr:to>
      <xdr:col>0</xdr:col>
      <xdr:colOff>1061359</xdr:colOff>
      <xdr:row>77</xdr:row>
      <xdr:rowOff>76201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7087" y="12513129"/>
          <a:ext cx="974272" cy="97427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zh-CN" sz="1400"/>
            <a:t>1698</a:t>
          </a:r>
          <a:r>
            <a:rPr lang="zh-CN" altLang="en-US" sz="1400"/>
            <a:t>号</a:t>
          </a:r>
          <a:endParaRPr lang="en-US" altLang="zh-CN" sz="1400"/>
        </a:p>
        <a:p>
          <a:pPr algn="ctr"/>
          <a:r>
            <a:rPr lang="zh-CN" altLang="en-US" sz="1400"/>
            <a:t>李永生帮</a:t>
          </a:r>
        </a:p>
      </xdr:txBody>
    </xdr:sp>
    <xdr:clientData/>
  </xdr:twoCellAnchor>
  <xdr:twoCellAnchor>
    <xdr:from>
      <xdr:col>0</xdr:col>
      <xdr:colOff>2438402</xdr:colOff>
      <xdr:row>71</xdr:row>
      <xdr:rowOff>141515</xdr:rowOff>
    </xdr:from>
    <xdr:to>
      <xdr:col>1</xdr:col>
      <xdr:colOff>76203</xdr:colOff>
      <xdr:row>77</xdr:row>
      <xdr:rowOff>70758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2438402" y="12507686"/>
          <a:ext cx="974272" cy="97427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zh-CN" sz="1400"/>
            <a:t>1373</a:t>
          </a:r>
          <a:r>
            <a:rPr lang="zh-CN" altLang="en-US" sz="1400"/>
            <a:t>号</a:t>
          </a:r>
          <a:endParaRPr lang="en-US" altLang="zh-CN" sz="1400"/>
        </a:p>
        <a:p>
          <a:pPr algn="ctr"/>
          <a:r>
            <a:rPr lang="zh-CN" altLang="en-US" sz="1400"/>
            <a:t>沁诚之恋</a:t>
          </a:r>
        </a:p>
      </xdr:txBody>
    </xdr:sp>
    <xdr:clientData/>
  </xdr:twoCellAnchor>
  <xdr:twoCellAnchor>
    <xdr:from>
      <xdr:col>0</xdr:col>
      <xdr:colOff>1181100</xdr:colOff>
      <xdr:row>73</xdr:row>
      <xdr:rowOff>16329</xdr:rowOff>
    </xdr:from>
    <xdr:to>
      <xdr:col>0</xdr:col>
      <xdr:colOff>2275114</xdr:colOff>
      <xdr:row>75</xdr:row>
      <xdr:rowOff>103946</xdr:rowOff>
    </xdr:to>
    <xdr:sp macro="" textlink="">
      <xdr:nvSpPr>
        <xdr:cNvPr id="4" name="箭头: 左右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81100" y="12730843"/>
          <a:ext cx="1094014" cy="435960"/>
        </a:xfrm>
        <a:prstGeom prst="leftRightArrow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100"/>
            <a:t>敌对关系</a:t>
          </a:r>
        </a:p>
      </xdr:txBody>
    </xdr:sp>
    <xdr:clientData/>
  </xdr:twoCellAnchor>
  <xdr:twoCellAnchor>
    <xdr:from>
      <xdr:col>0</xdr:col>
      <xdr:colOff>125745</xdr:colOff>
      <xdr:row>82</xdr:row>
      <xdr:rowOff>16329</xdr:rowOff>
    </xdr:from>
    <xdr:to>
      <xdr:col>0</xdr:col>
      <xdr:colOff>1932774</xdr:colOff>
      <xdr:row>85</xdr:row>
      <xdr:rowOff>97972</xdr:rowOff>
    </xdr:to>
    <xdr:sp macro="" textlink="">
      <xdr:nvSpPr>
        <xdr:cNvPr id="5" name="矩形: 单圆角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125745" y="14021363"/>
          <a:ext cx="1807029" cy="594023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/>
            <a:t>青龙堂任务</a:t>
          </a:r>
        </a:p>
      </xdr:txBody>
    </xdr:sp>
    <xdr:clientData/>
  </xdr:twoCellAnchor>
  <xdr:twoCellAnchor>
    <xdr:from>
      <xdr:col>0</xdr:col>
      <xdr:colOff>131187</xdr:colOff>
      <xdr:row>86</xdr:row>
      <xdr:rowOff>97972</xdr:rowOff>
    </xdr:from>
    <xdr:to>
      <xdr:col>0</xdr:col>
      <xdr:colOff>1938216</xdr:colOff>
      <xdr:row>90</xdr:row>
      <xdr:rowOff>5443</xdr:rowOff>
    </xdr:to>
    <xdr:sp macro="" textlink="">
      <xdr:nvSpPr>
        <xdr:cNvPr id="6" name="矩形: 单圆角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31187" y="14786179"/>
          <a:ext cx="1807029" cy="590643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/>
            <a:t>白虎堂任务</a:t>
          </a:r>
        </a:p>
      </xdr:txBody>
    </xdr:sp>
    <xdr:clientData/>
  </xdr:twoCellAnchor>
  <xdr:twoCellAnchor>
    <xdr:from>
      <xdr:col>0</xdr:col>
      <xdr:colOff>120302</xdr:colOff>
      <xdr:row>90</xdr:row>
      <xdr:rowOff>125186</xdr:rowOff>
    </xdr:from>
    <xdr:to>
      <xdr:col>0</xdr:col>
      <xdr:colOff>1927331</xdr:colOff>
      <xdr:row>94</xdr:row>
      <xdr:rowOff>32658</xdr:rowOff>
    </xdr:to>
    <xdr:sp macro="" textlink="">
      <xdr:nvSpPr>
        <xdr:cNvPr id="7" name="矩形: 单圆角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120302" y="15496565"/>
          <a:ext cx="1807029" cy="590645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/>
            <a:t>玄武堂任务</a:t>
          </a:r>
        </a:p>
      </xdr:txBody>
    </xdr:sp>
    <xdr:clientData/>
  </xdr:twoCellAnchor>
  <xdr:twoCellAnchor>
    <xdr:from>
      <xdr:col>0</xdr:col>
      <xdr:colOff>114859</xdr:colOff>
      <xdr:row>94</xdr:row>
      <xdr:rowOff>125186</xdr:rowOff>
    </xdr:from>
    <xdr:to>
      <xdr:col>0</xdr:col>
      <xdr:colOff>1921888</xdr:colOff>
      <xdr:row>98</xdr:row>
      <xdr:rowOff>32657</xdr:rowOff>
    </xdr:to>
    <xdr:sp macro="" textlink="">
      <xdr:nvSpPr>
        <xdr:cNvPr id="8" name="矩形: 单圆角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114859" y="16179738"/>
          <a:ext cx="1807029" cy="590643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/>
            <a:t>朱雀堂任务</a:t>
          </a:r>
        </a:p>
      </xdr:txBody>
    </xdr:sp>
    <xdr:clientData/>
  </xdr:twoCellAnchor>
  <xdr:twoCellAnchor>
    <xdr:from>
      <xdr:col>0</xdr:col>
      <xdr:colOff>2121777</xdr:colOff>
      <xdr:row>82</xdr:row>
      <xdr:rowOff>39414</xdr:rowOff>
    </xdr:from>
    <xdr:to>
      <xdr:col>1</xdr:col>
      <xdr:colOff>617484</xdr:colOff>
      <xdr:row>85</xdr:row>
      <xdr:rowOff>59120</xdr:rowOff>
    </xdr:to>
    <xdr:sp macro="" textlink="">
      <xdr:nvSpPr>
        <xdr:cNvPr id="9" name="流程图: 过程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2121777" y="14044448"/>
          <a:ext cx="1832741" cy="532086"/>
        </a:xfrm>
        <a:prstGeom prst="flowChartProcess">
          <a:avLst/>
        </a:prstGeom>
        <a:gradFill flip="none" rotWithShape="1">
          <a:gsLst>
            <a:gs pos="0">
              <a:schemeClr val="dk1">
                <a:lumMod val="67000"/>
              </a:schemeClr>
            </a:gs>
            <a:gs pos="48000">
              <a:schemeClr val="dk1">
                <a:lumMod val="97000"/>
                <a:lumOff val="3000"/>
              </a:schemeClr>
            </a:gs>
            <a:gs pos="100000">
              <a:schemeClr val="dk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内政的建设、基本建设</a:t>
          </a:r>
          <a:endParaRPr lang="en-US" altLang="zh-CN" sz="1100"/>
        </a:p>
        <a:p>
          <a:pPr algn="ctr"/>
          <a:r>
            <a:rPr lang="zh-CN" altLang="en-US" sz="1100"/>
            <a:t>研究的速度、资材数量</a:t>
          </a:r>
        </a:p>
      </xdr:txBody>
    </xdr:sp>
    <xdr:clientData/>
  </xdr:twoCellAnchor>
  <xdr:twoCellAnchor>
    <xdr:from>
      <xdr:col>0</xdr:col>
      <xdr:colOff>2121777</xdr:colOff>
      <xdr:row>86</xdr:row>
      <xdr:rowOff>105104</xdr:rowOff>
    </xdr:from>
    <xdr:to>
      <xdr:col>1</xdr:col>
      <xdr:colOff>617484</xdr:colOff>
      <xdr:row>89</xdr:row>
      <xdr:rowOff>124811</xdr:rowOff>
    </xdr:to>
    <xdr:sp macro="" textlink="">
      <xdr:nvSpPr>
        <xdr:cNvPr id="10" name="流程图: 过程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2121777" y="14793311"/>
          <a:ext cx="1832741" cy="532086"/>
        </a:xfrm>
        <a:prstGeom prst="flowChartProcess">
          <a:avLst/>
        </a:prstGeom>
        <a:gradFill flip="none" rotWithShape="1">
          <a:gsLst>
            <a:gs pos="0">
              <a:schemeClr val="dk1">
                <a:lumMod val="67000"/>
              </a:schemeClr>
            </a:gs>
            <a:gs pos="48000">
              <a:schemeClr val="dk1">
                <a:lumMod val="97000"/>
                <a:lumOff val="3000"/>
              </a:schemeClr>
            </a:gs>
            <a:gs pos="100000">
              <a:schemeClr val="dk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帮派的资金、日常维护</a:t>
          </a:r>
          <a:endParaRPr lang="en-US" altLang="zh-CN" sz="1100"/>
        </a:p>
        <a:p>
          <a:pPr algn="ctr"/>
          <a:r>
            <a:rPr lang="zh-CN" altLang="en-US" sz="1100"/>
            <a:t>技能的研究、资材刷新</a:t>
          </a:r>
        </a:p>
      </xdr:txBody>
    </xdr:sp>
    <xdr:clientData/>
  </xdr:twoCellAnchor>
  <xdr:twoCellAnchor>
    <xdr:from>
      <xdr:col>0</xdr:col>
      <xdr:colOff>2174329</xdr:colOff>
      <xdr:row>90</xdr:row>
      <xdr:rowOff>144519</xdr:rowOff>
    </xdr:from>
    <xdr:to>
      <xdr:col>1</xdr:col>
      <xdr:colOff>670036</xdr:colOff>
      <xdr:row>93</xdr:row>
      <xdr:rowOff>164225</xdr:rowOff>
    </xdr:to>
    <xdr:sp macro="" textlink="">
      <xdr:nvSpPr>
        <xdr:cNvPr id="11" name="流程图: 过程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2174329" y="15515898"/>
          <a:ext cx="1832741" cy="532086"/>
        </a:xfrm>
        <a:prstGeom prst="flowChartProcess">
          <a:avLst/>
        </a:prstGeom>
        <a:gradFill flip="none" rotWithShape="1">
          <a:gsLst>
            <a:gs pos="0">
              <a:schemeClr val="dk1">
                <a:lumMod val="67000"/>
              </a:schemeClr>
            </a:gs>
            <a:gs pos="48000">
              <a:schemeClr val="dk1">
                <a:lumMod val="97000"/>
                <a:lumOff val="3000"/>
              </a:schemeClr>
            </a:gs>
            <a:gs pos="100000">
              <a:schemeClr val="dk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altLang="zh-CN" sz="1100"/>
        </a:p>
      </xdr:txBody>
    </xdr:sp>
    <xdr:clientData/>
  </xdr:twoCellAnchor>
  <xdr:twoCellAnchor>
    <xdr:from>
      <xdr:col>0</xdr:col>
      <xdr:colOff>2161191</xdr:colOff>
      <xdr:row>95</xdr:row>
      <xdr:rowOff>1</xdr:rowOff>
    </xdr:from>
    <xdr:to>
      <xdr:col>1</xdr:col>
      <xdr:colOff>656898</xdr:colOff>
      <xdr:row>98</xdr:row>
      <xdr:rowOff>19708</xdr:rowOff>
    </xdr:to>
    <xdr:sp macro="" textlink="">
      <xdr:nvSpPr>
        <xdr:cNvPr id="12" name="流程图: 过程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2161191" y="16225346"/>
          <a:ext cx="1832741" cy="532086"/>
        </a:xfrm>
        <a:prstGeom prst="flowChartProcess">
          <a:avLst/>
        </a:prstGeom>
        <a:gradFill flip="none" rotWithShape="1">
          <a:gsLst>
            <a:gs pos="0">
              <a:schemeClr val="dk1">
                <a:lumMod val="67000"/>
              </a:schemeClr>
            </a:gs>
            <a:gs pos="48000">
              <a:schemeClr val="dk1">
                <a:lumMod val="97000"/>
                <a:lumOff val="3000"/>
              </a:schemeClr>
            </a:gs>
            <a:gs pos="100000">
              <a:schemeClr val="dk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altLang="zh-CN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27</xdr:row>
      <xdr:rowOff>133350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6000" cy="47625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161924</xdr:rowOff>
    </xdr:from>
    <xdr:to>
      <xdr:col>2</xdr:col>
      <xdr:colOff>447675</xdr:colOff>
      <xdr:row>47</xdr:row>
      <xdr:rowOff>76200</xdr:rowOff>
    </xdr:to>
    <xdr:sp macro="" textlink="">
      <xdr:nvSpPr>
        <xdr:cNvPr id="4" name="矩形: 棱台 3" descr="帮派资金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47625" y="5133974"/>
          <a:ext cx="1771650" cy="3000376"/>
        </a:xfrm>
        <a:prstGeom prst="bevel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000">
              <a:latin typeface="黑体" panose="02010609060101010101" pitchFamily="49" charset="-122"/>
              <a:ea typeface="黑体" panose="02010609060101010101" pitchFamily="49" charset="-122"/>
            </a:rPr>
            <a:t>帮派资金</a:t>
          </a:r>
          <a:endParaRPr lang="en-US" altLang="zh-CN" sz="20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twoCellAnchor>
  <xdr:twoCellAnchor>
    <xdr:from>
      <xdr:col>2</xdr:col>
      <xdr:colOff>619125</xdr:colOff>
      <xdr:row>35</xdr:row>
      <xdr:rowOff>152400</xdr:rowOff>
    </xdr:from>
    <xdr:to>
      <xdr:col>5</xdr:col>
      <xdr:colOff>381000</xdr:colOff>
      <xdr:row>40</xdr:row>
      <xdr:rowOff>47625</xdr:rowOff>
    </xdr:to>
    <xdr:sp macro="" textlink="">
      <xdr:nvSpPr>
        <xdr:cNvPr id="5" name="等号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1990725" y="6153150"/>
          <a:ext cx="1819275" cy="752475"/>
        </a:xfrm>
        <a:prstGeom prst="mathEqua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514350</xdr:colOff>
      <xdr:row>40</xdr:row>
      <xdr:rowOff>133350</xdr:rowOff>
    </xdr:from>
    <xdr:to>
      <xdr:col>8</xdr:col>
      <xdr:colOff>638175</xdr:colOff>
      <xdr:row>47</xdr:row>
      <xdr:rowOff>9525</xdr:rowOff>
    </xdr:to>
    <xdr:sp macro="" textlink="">
      <xdr:nvSpPr>
        <xdr:cNvPr id="7" name="流程图: 内部贮存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3943350" y="6991350"/>
          <a:ext cx="2181225" cy="1076325"/>
        </a:xfrm>
        <a:prstGeom prst="flowChartInternalStorage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800">
              <a:latin typeface="黑体" panose="02010609060101010101" pitchFamily="49" charset="-122"/>
              <a:ea typeface="黑体" panose="02010609060101010101" pitchFamily="49" charset="-122"/>
            </a:rPr>
            <a:t>学习修炼技能</a:t>
          </a:r>
          <a:endParaRPr lang="en-US" altLang="zh-CN" sz="1800">
            <a:latin typeface="黑体" panose="02010609060101010101" pitchFamily="49" charset="-122"/>
            <a:ea typeface="黑体" panose="02010609060101010101" pitchFamily="49" charset="-122"/>
          </a:endParaRPr>
        </a:p>
        <a:p>
          <a:pPr algn="ctr"/>
          <a:r>
            <a:rPr lang="en-US" altLang="zh-CN" sz="1800">
              <a:latin typeface="黑体" panose="02010609060101010101" pitchFamily="49" charset="-122"/>
              <a:ea typeface="黑体" panose="02010609060101010101" pitchFamily="49" charset="-122"/>
            </a:rPr>
            <a:t>10%</a:t>
          </a:r>
          <a:endParaRPr lang="zh-CN" altLang="en-US" sz="18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twoCellAnchor>
  <xdr:twoCellAnchor>
    <xdr:from>
      <xdr:col>5</xdr:col>
      <xdr:colOff>514350</xdr:colOff>
      <xdr:row>29</xdr:row>
      <xdr:rowOff>85725</xdr:rowOff>
    </xdr:from>
    <xdr:to>
      <xdr:col>8</xdr:col>
      <xdr:colOff>657225</xdr:colOff>
      <xdr:row>35</xdr:row>
      <xdr:rowOff>161925</xdr:rowOff>
    </xdr:to>
    <xdr:sp macro="" textlink="">
      <xdr:nvSpPr>
        <xdr:cNvPr id="8" name="流程图: 预定义过程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3943350" y="5057775"/>
          <a:ext cx="2200275" cy="1104900"/>
        </a:xfrm>
        <a:prstGeom prst="flowChartPredefinedProcess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800">
              <a:latin typeface="黑体" panose="02010609060101010101" pitchFamily="49" charset="-122"/>
              <a:ea typeface="黑体" panose="02010609060101010101" pitchFamily="49" charset="-122"/>
            </a:rPr>
            <a:t>学习生活技能</a:t>
          </a:r>
          <a:endParaRPr lang="en-US" altLang="zh-CN" sz="1800">
            <a:latin typeface="黑体" panose="02010609060101010101" pitchFamily="49" charset="-122"/>
            <a:ea typeface="黑体" panose="02010609060101010101" pitchFamily="49" charset="-122"/>
          </a:endParaRPr>
        </a:p>
        <a:p>
          <a:pPr algn="ctr"/>
          <a:r>
            <a:rPr lang="en-US" altLang="zh-CN" sz="1800">
              <a:latin typeface="黑体" panose="02010609060101010101" pitchFamily="49" charset="-122"/>
              <a:ea typeface="黑体" panose="02010609060101010101" pitchFamily="49" charset="-122"/>
            </a:rPr>
            <a:t>100%</a:t>
          </a:r>
          <a:endParaRPr lang="zh-CN" altLang="en-US" sz="18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twoCellAnchor>
  <xdr:twoCellAnchor>
    <xdr:from>
      <xdr:col>6</xdr:col>
      <xdr:colOff>514350</xdr:colOff>
      <xdr:row>36</xdr:row>
      <xdr:rowOff>66675</xdr:rowOff>
    </xdr:from>
    <xdr:to>
      <xdr:col>7</xdr:col>
      <xdr:colOff>476250</xdr:colOff>
      <xdr:row>39</xdr:row>
      <xdr:rowOff>66675</xdr:rowOff>
    </xdr:to>
    <xdr:sp macro="" textlink="">
      <xdr:nvSpPr>
        <xdr:cNvPr id="9" name="加号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/>
      </xdr:nvSpPr>
      <xdr:spPr>
        <a:xfrm>
          <a:off x="4629150" y="6238875"/>
          <a:ext cx="647700" cy="51435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447675</xdr:colOff>
      <xdr:row>56</xdr:row>
      <xdr:rowOff>95250</xdr:rowOff>
    </xdr:from>
    <xdr:to>
      <xdr:col>3</xdr:col>
      <xdr:colOff>190500</xdr:colOff>
      <xdr:row>61</xdr:row>
      <xdr:rowOff>38100</xdr:rowOff>
    </xdr:to>
    <xdr:sp macro="" textlink="">
      <xdr:nvSpPr>
        <xdr:cNvPr id="11" name="流程图: 磁盘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447675" y="9696450"/>
          <a:ext cx="1800225" cy="800100"/>
        </a:xfrm>
        <a:prstGeom prst="flowChartMagneticDisk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600"/>
            <a:t>学习强壮</a:t>
          </a:r>
          <a:r>
            <a:rPr lang="en-US" altLang="zh-CN" sz="1600"/>
            <a:t>10%</a:t>
          </a:r>
          <a:endParaRPr lang="zh-CN" altLang="en-US" sz="1600"/>
        </a:p>
      </xdr:txBody>
    </xdr:sp>
    <xdr:clientData/>
  </xdr:twoCellAnchor>
  <xdr:twoCellAnchor>
    <xdr:from>
      <xdr:col>0</xdr:col>
      <xdr:colOff>457200</xdr:colOff>
      <xdr:row>62</xdr:row>
      <xdr:rowOff>85725</xdr:rowOff>
    </xdr:from>
    <xdr:to>
      <xdr:col>3</xdr:col>
      <xdr:colOff>200025</xdr:colOff>
      <xdr:row>67</xdr:row>
      <xdr:rowOff>28575</xdr:rowOff>
    </xdr:to>
    <xdr:sp macro="" textlink="">
      <xdr:nvSpPr>
        <xdr:cNvPr id="12" name="流程图: 磁盘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>
        <a:xfrm>
          <a:off x="457200" y="10715625"/>
          <a:ext cx="1800225" cy="800100"/>
        </a:xfrm>
        <a:prstGeom prst="flowChartMagneticDisk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600"/>
            <a:t>学习神速</a:t>
          </a:r>
          <a:r>
            <a:rPr lang="en-US" altLang="zh-CN" sz="1600"/>
            <a:t>10%</a:t>
          </a:r>
          <a:endParaRPr lang="zh-CN" altLang="en-US" sz="1600"/>
        </a:p>
      </xdr:txBody>
    </xdr:sp>
    <xdr:clientData/>
  </xdr:twoCellAnchor>
  <xdr:twoCellAnchor>
    <xdr:from>
      <xdr:col>3</xdr:col>
      <xdr:colOff>390525</xdr:colOff>
      <xdr:row>61</xdr:row>
      <xdr:rowOff>57150</xdr:rowOff>
    </xdr:from>
    <xdr:to>
      <xdr:col>6</xdr:col>
      <xdr:colOff>47625</xdr:colOff>
      <xdr:row>67</xdr:row>
      <xdr:rowOff>28575</xdr:rowOff>
    </xdr:to>
    <xdr:sp macro="" textlink="">
      <xdr:nvSpPr>
        <xdr:cNvPr id="13" name="等号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2447925" y="10515600"/>
          <a:ext cx="1714500" cy="1000125"/>
        </a:xfrm>
        <a:prstGeom prst="mathEqua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428625</xdr:colOff>
      <xdr:row>58</xdr:row>
      <xdr:rowOff>133351</xdr:rowOff>
    </xdr:from>
    <xdr:to>
      <xdr:col>8</xdr:col>
      <xdr:colOff>638175</xdr:colOff>
      <xdr:row>70</xdr:row>
      <xdr:rowOff>114301</xdr:rowOff>
    </xdr:to>
    <xdr:sp macro="" textlink="">
      <xdr:nvSpPr>
        <xdr:cNvPr id="14" name="流程图: 直接访问存储器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/>
      </xdr:nvSpPr>
      <xdr:spPr>
        <a:xfrm>
          <a:off x="4543425" y="10077451"/>
          <a:ext cx="1581150" cy="2038350"/>
        </a:xfrm>
        <a:prstGeom prst="flowChartMagneticDrum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800"/>
            <a:t>帮派</a:t>
          </a:r>
          <a:endParaRPr lang="en-US" altLang="zh-CN" sz="1800"/>
        </a:p>
        <a:p>
          <a:pPr algn="ctr"/>
          <a:r>
            <a:rPr lang="zh-CN" altLang="en-US" sz="1800"/>
            <a:t>储备金</a:t>
          </a:r>
        </a:p>
      </xdr:txBody>
    </xdr:sp>
    <xdr:clientData/>
  </xdr:twoCellAnchor>
  <xdr:twoCellAnchor>
    <xdr:from>
      <xdr:col>0</xdr:col>
      <xdr:colOff>504825</xdr:colOff>
      <xdr:row>68</xdr:row>
      <xdr:rowOff>95250</xdr:rowOff>
    </xdr:from>
    <xdr:to>
      <xdr:col>3</xdr:col>
      <xdr:colOff>247650</xdr:colOff>
      <xdr:row>73</xdr:row>
      <xdr:rowOff>38100</xdr:rowOff>
    </xdr:to>
    <xdr:sp macro="" textlink="">
      <xdr:nvSpPr>
        <xdr:cNvPr id="15" name="流程图: 磁盘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504825" y="11753850"/>
          <a:ext cx="1800225" cy="800100"/>
        </a:xfrm>
        <a:prstGeom prst="flowChartMagneticDisk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600"/>
            <a:t>金银锦盒</a:t>
          </a:r>
        </a:p>
      </xdr:txBody>
    </xdr:sp>
    <xdr:clientData/>
  </xdr:twoCellAnchor>
  <xdr:twoCellAnchor>
    <xdr:from>
      <xdr:col>0</xdr:col>
      <xdr:colOff>125482</xdr:colOff>
      <xdr:row>79</xdr:row>
      <xdr:rowOff>17807</xdr:rowOff>
    </xdr:from>
    <xdr:to>
      <xdr:col>7</xdr:col>
      <xdr:colOff>182631</xdr:colOff>
      <xdr:row>85</xdr:row>
      <xdr:rowOff>170207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125482" y="13758655"/>
          <a:ext cx="4869345" cy="11960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4400"/>
            <a:t>成员上交帮费</a:t>
          </a:r>
        </a:p>
      </xdr:txBody>
    </xdr:sp>
    <xdr:clientData/>
  </xdr:twoCellAnchor>
  <xdr:twoCellAnchor>
    <xdr:from>
      <xdr:col>0</xdr:col>
      <xdr:colOff>125482</xdr:colOff>
      <xdr:row>88</xdr:row>
      <xdr:rowOff>65432</xdr:rowOff>
    </xdr:from>
    <xdr:to>
      <xdr:col>7</xdr:col>
      <xdr:colOff>182631</xdr:colOff>
      <xdr:row>95</xdr:row>
      <xdr:rowOff>46383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125482" y="15371693"/>
          <a:ext cx="4869345" cy="119849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4400"/>
            <a:t>帮派集中管理</a:t>
          </a:r>
        </a:p>
      </xdr:txBody>
    </xdr:sp>
    <xdr:clientData/>
  </xdr:twoCellAnchor>
  <xdr:twoCellAnchor>
    <xdr:from>
      <xdr:col>0</xdr:col>
      <xdr:colOff>125482</xdr:colOff>
      <xdr:row>97</xdr:row>
      <xdr:rowOff>84482</xdr:rowOff>
    </xdr:from>
    <xdr:to>
      <xdr:col>7</xdr:col>
      <xdr:colOff>182631</xdr:colOff>
      <xdr:row>104</xdr:row>
      <xdr:rowOff>65433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125482" y="16956156"/>
          <a:ext cx="4869345" cy="119849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4400"/>
            <a:t>奖励有贡献的成员</a:t>
          </a:r>
        </a:p>
      </xdr:txBody>
    </xdr:sp>
    <xdr:clientData/>
  </xdr:twoCellAnchor>
  <xdr:twoCellAnchor>
    <xdr:from>
      <xdr:col>0</xdr:col>
      <xdr:colOff>118913</xdr:colOff>
      <xdr:row>105</xdr:row>
      <xdr:rowOff>91051</xdr:rowOff>
    </xdr:from>
    <xdr:to>
      <xdr:col>7</xdr:col>
      <xdr:colOff>176062</xdr:colOff>
      <xdr:row>112</xdr:row>
      <xdr:rowOff>72002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/>
      </xdr:nvSpPr>
      <xdr:spPr>
        <a:xfrm>
          <a:off x="118913" y="18024327"/>
          <a:ext cx="4839356" cy="117650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4400"/>
            <a:t>举办帮派迷宫活动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A686-0009-4FD9-8582-0A89CB557912}">
  <dimension ref="A1:D89"/>
  <sheetViews>
    <sheetView tabSelected="1" topLeftCell="A13" zoomScaleNormal="100" workbookViewId="0">
      <selection activeCell="B25" sqref="B25"/>
    </sheetView>
  </sheetViews>
  <sheetFormatPr defaultColWidth="9" defaultRowHeight="14.25"/>
  <cols>
    <col min="1" max="1" width="9.5" style="90" bestFit="1" customWidth="1"/>
    <col min="2" max="2" width="39.875" style="90" customWidth="1"/>
    <col min="3" max="3" width="9.5" style="90" bestFit="1" customWidth="1"/>
    <col min="4" max="16384" width="9" style="90"/>
  </cols>
  <sheetData>
    <row r="1" spans="1:2" s="198" customFormat="1">
      <c r="A1" s="198" t="s">
        <v>610</v>
      </c>
      <c r="B1" s="199" t="s">
        <v>611</v>
      </c>
    </row>
    <row r="2" spans="1:2" s="198" customFormat="1">
      <c r="B2" s="199"/>
    </row>
    <row r="3" spans="1:2" s="186" customFormat="1">
      <c r="A3" s="189">
        <v>3750</v>
      </c>
      <c r="B3" s="188" t="s">
        <v>970</v>
      </c>
    </row>
    <row r="4" spans="1:2" s="186" customFormat="1">
      <c r="A4" s="189"/>
      <c r="B4" s="188"/>
    </row>
    <row r="5" spans="1:2" s="186" customFormat="1">
      <c r="A5" s="189" t="s">
        <v>973</v>
      </c>
      <c r="B5" s="188" t="s">
        <v>974</v>
      </c>
    </row>
    <row r="6" spans="1:2" s="186" customFormat="1">
      <c r="A6" s="189"/>
      <c r="B6" s="188"/>
    </row>
    <row r="7" spans="1:2" s="186" customFormat="1">
      <c r="A7" s="189" t="s">
        <v>572</v>
      </c>
      <c r="B7" s="187" t="s">
        <v>612</v>
      </c>
    </row>
    <row r="8" spans="1:2" s="186" customFormat="1">
      <c r="A8" s="189"/>
      <c r="B8" s="187"/>
    </row>
    <row r="9" spans="1:2" s="186" customFormat="1">
      <c r="A9" s="189" t="s">
        <v>971</v>
      </c>
      <c r="B9" s="188" t="s">
        <v>972</v>
      </c>
    </row>
    <row r="10" spans="1:2" s="186" customFormat="1">
      <c r="A10" s="189"/>
      <c r="B10" s="188"/>
    </row>
    <row r="11" spans="1:2" s="186" customFormat="1">
      <c r="A11" s="189" t="s">
        <v>296</v>
      </c>
      <c r="B11" s="188" t="s">
        <v>1041</v>
      </c>
    </row>
    <row r="12" spans="1:2" s="186" customFormat="1">
      <c r="A12" s="189"/>
      <c r="B12" s="188"/>
    </row>
    <row r="13" spans="1:2" s="186" customFormat="1">
      <c r="A13" s="189" t="s">
        <v>975</v>
      </c>
      <c r="B13" s="188" t="s">
        <v>976</v>
      </c>
    </row>
    <row r="14" spans="1:2" s="186" customFormat="1">
      <c r="A14" s="189"/>
      <c r="B14" s="188"/>
    </row>
    <row r="15" spans="1:2" s="186" customFormat="1">
      <c r="A15" s="189" t="s">
        <v>977</v>
      </c>
      <c r="B15" s="188" t="s">
        <v>978</v>
      </c>
    </row>
    <row r="16" spans="1:2" s="186" customFormat="1">
      <c r="A16" s="189"/>
      <c r="B16" s="188"/>
    </row>
    <row r="17" spans="1:3" s="186" customFormat="1">
      <c r="A17" s="189" t="s">
        <v>969</v>
      </c>
      <c r="B17" s="188" t="s">
        <v>979</v>
      </c>
    </row>
    <row r="18" spans="1:3" s="186" customFormat="1">
      <c r="A18" s="189"/>
      <c r="B18" s="188"/>
    </row>
    <row r="19" spans="1:3" s="186" customFormat="1">
      <c r="A19" s="189" t="s">
        <v>1092</v>
      </c>
      <c r="B19" s="188" t="s">
        <v>1093</v>
      </c>
    </row>
    <row r="20" spans="1:3" s="188" customFormat="1"/>
    <row r="21" spans="1:3" s="188" customFormat="1">
      <c r="A21" s="220" t="s">
        <v>1094</v>
      </c>
      <c r="B21" s="188" t="s">
        <v>1095</v>
      </c>
    </row>
    <row r="22" spans="1:3" s="188" customFormat="1"/>
    <row r="23" spans="1:3" s="188" customFormat="1">
      <c r="A23" s="220" t="s">
        <v>1096</v>
      </c>
      <c r="B23" s="188" t="s">
        <v>1097</v>
      </c>
    </row>
    <row r="24" spans="1:3" s="188" customFormat="1"/>
    <row r="25" spans="1:3" s="188" customFormat="1">
      <c r="A25" s="220" t="s">
        <v>1123</v>
      </c>
      <c r="B25" s="188" t="s">
        <v>1204</v>
      </c>
    </row>
    <row r="26" spans="1:3" s="188" customFormat="1"/>
    <row r="27" spans="1:3" s="186" customFormat="1">
      <c r="A27" s="189" t="s">
        <v>1098</v>
      </c>
      <c r="B27" s="188" t="s">
        <v>1099</v>
      </c>
    </row>
    <row r="29" spans="1:3" ht="31.5">
      <c r="A29" s="232" t="s">
        <v>628</v>
      </c>
      <c r="B29" s="232"/>
      <c r="C29" s="232"/>
    </row>
    <row r="30" spans="1:3">
      <c r="A30" s="5" t="s">
        <v>618</v>
      </c>
      <c r="B30" s="5" t="s">
        <v>619</v>
      </c>
      <c r="C30" s="5" t="s">
        <v>620</v>
      </c>
    </row>
    <row r="31" spans="1:3">
      <c r="A31" s="91">
        <v>0.44004629629629632</v>
      </c>
      <c r="B31" s="93">
        <v>44488</v>
      </c>
      <c r="C31" s="94" t="s">
        <v>621</v>
      </c>
    </row>
    <row r="32" spans="1:3">
      <c r="A32" s="92"/>
      <c r="B32" s="93">
        <v>44489</v>
      </c>
      <c r="C32" s="94" t="s">
        <v>622</v>
      </c>
    </row>
    <row r="33" spans="1:4">
      <c r="A33" s="92"/>
      <c r="B33" s="93">
        <v>44490</v>
      </c>
      <c r="C33" s="94" t="s">
        <v>623</v>
      </c>
    </row>
    <row r="34" spans="1:4">
      <c r="A34" s="92"/>
      <c r="B34" s="93">
        <v>44491</v>
      </c>
      <c r="C34" s="94" t="s">
        <v>624</v>
      </c>
    </row>
    <row r="35" spans="1:4">
      <c r="A35" s="92"/>
      <c r="B35" s="93">
        <v>44492</v>
      </c>
      <c r="C35" s="94" t="s">
        <v>625</v>
      </c>
    </row>
    <row r="36" spans="1:4">
      <c r="A36" s="92"/>
      <c r="B36" s="93">
        <v>44493</v>
      </c>
      <c r="C36" s="94" t="s">
        <v>626</v>
      </c>
    </row>
    <row r="37" spans="1:4">
      <c r="A37" s="92"/>
      <c r="B37" s="93">
        <v>44494</v>
      </c>
      <c r="C37" s="94" t="s">
        <v>627</v>
      </c>
    </row>
    <row r="41" spans="1:4">
      <c r="B41" s="90" t="s">
        <v>675</v>
      </c>
    </row>
    <row r="42" spans="1:4">
      <c r="B42" s="104">
        <v>44696</v>
      </c>
    </row>
    <row r="47" spans="1:4" ht="92.25">
      <c r="A47" s="233" t="s">
        <v>886</v>
      </c>
      <c r="B47" s="233"/>
      <c r="C47" s="233"/>
      <c r="D47" s="233"/>
    </row>
    <row r="48" spans="1:4">
      <c r="A48" s="94" t="s">
        <v>561</v>
      </c>
      <c r="B48" s="94" t="s">
        <v>295</v>
      </c>
      <c r="C48" s="231" t="s">
        <v>743</v>
      </c>
      <c r="D48" s="231"/>
    </row>
    <row r="49" spans="1:4">
      <c r="A49" s="94">
        <v>1</v>
      </c>
      <c r="B49" s="105">
        <v>43275</v>
      </c>
      <c r="C49" s="231" t="s">
        <v>744</v>
      </c>
      <c r="D49" s="231"/>
    </row>
    <row r="50" spans="1:4">
      <c r="A50" s="94">
        <v>2</v>
      </c>
      <c r="B50" s="105">
        <v>43303</v>
      </c>
      <c r="C50" s="231" t="s">
        <v>745</v>
      </c>
      <c r="D50" s="231"/>
    </row>
    <row r="51" spans="1:4">
      <c r="A51" s="94">
        <v>3</v>
      </c>
      <c r="B51" s="105">
        <v>43331</v>
      </c>
      <c r="C51" s="231" t="s">
        <v>746</v>
      </c>
      <c r="D51" s="231"/>
    </row>
    <row r="52" spans="1:4">
      <c r="A52" s="94">
        <v>4</v>
      </c>
      <c r="B52" s="105">
        <v>43362</v>
      </c>
      <c r="C52" s="231" t="s">
        <v>747</v>
      </c>
      <c r="D52" s="231"/>
    </row>
    <row r="53" spans="1:4">
      <c r="A53" s="94">
        <v>5</v>
      </c>
      <c r="B53" s="105">
        <v>43378</v>
      </c>
      <c r="C53" s="231" t="s">
        <v>748</v>
      </c>
      <c r="D53" s="231"/>
    </row>
    <row r="54" spans="1:4">
      <c r="A54" s="94">
        <v>6</v>
      </c>
      <c r="B54" s="105">
        <v>43534</v>
      </c>
      <c r="C54" s="231" t="s">
        <v>749</v>
      </c>
      <c r="D54" s="231"/>
    </row>
    <row r="55" spans="1:4">
      <c r="A55" s="94">
        <v>7</v>
      </c>
      <c r="B55" s="105">
        <v>43929</v>
      </c>
      <c r="C55" s="231" t="s">
        <v>750</v>
      </c>
      <c r="D55" s="231"/>
    </row>
    <row r="57" spans="1:4">
      <c r="A57" s="94" t="s">
        <v>561</v>
      </c>
      <c r="B57" s="94" t="s">
        <v>295</v>
      </c>
      <c r="C57" s="231" t="s">
        <v>743</v>
      </c>
      <c r="D57" s="231"/>
    </row>
    <row r="58" spans="1:4">
      <c r="A58" s="94">
        <v>1</v>
      </c>
      <c r="B58" s="105">
        <v>43275</v>
      </c>
      <c r="C58" s="231" t="s">
        <v>744</v>
      </c>
      <c r="D58" s="231"/>
    </row>
    <row r="59" spans="1:4">
      <c r="A59" s="94">
        <v>2</v>
      </c>
      <c r="B59" s="106">
        <f t="shared" ref="B59:B64" si="0">B50-B49</f>
        <v>28</v>
      </c>
      <c r="C59" s="231" t="s">
        <v>285</v>
      </c>
      <c r="D59" s="231"/>
    </row>
    <row r="60" spans="1:4">
      <c r="A60" s="94">
        <v>3</v>
      </c>
      <c r="B60" s="106">
        <f t="shared" si="0"/>
        <v>28</v>
      </c>
      <c r="C60" s="231" t="s">
        <v>285</v>
      </c>
      <c r="D60" s="231"/>
    </row>
    <row r="61" spans="1:4">
      <c r="A61" s="94">
        <v>4</v>
      </c>
      <c r="B61" s="106">
        <f t="shared" si="0"/>
        <v>31</v>
      </c>
      <c r="C61" s="231" t="s">
        <v>285</v>
      </c>
      <c r="D61" s="231"/>
    </row>
    <row r="62" spans="1:4">
      <c r="A62" s="94">
        <v>5</v>
      </c>
      <c r="B62" s="106">
        <f t="shared" si="0"/>
        <v>16</v>
      </c>
      <c r="C62" s="231" t="s">
        <v>285</v>
      </c>
      <c r="D62" s="231"/>
    </row>
    <row r="63" spans="1:4">
      <c r="A63" s="94">
        <v>6</v>
      </c>
      <c r="B63" s="106">
        <f t="shared" si="0"/>
        <v>156</v>
      </c>
      <c r="C63" s="231" t="s">
        <v>285</v>
      </c>
      <c r="D63" s="231"/>
    </row>
    <row r="64" spans="1:4">
      <c r="A64" s="94">
        <v>7</v>
      </c>
      <c r="B64" s="106">
        <f t="shared" si="0"/>
        <v>395</v>
      </c>
      <c r="C64" s="231" t="s">
        <v>285</v>
      </c>
      <c r="D64" s="231"/>
    </row>
    <row r="65" spans="1:4">
      <c r="B65" s="90">
        <f>SUM(B59:B64)</f>
        <v>654</v>
      </c>
      <c r="C65" s="230" t="s">
        <v>285</v>
      </c>
      <c r="D65" s="230"/>
    </row>
    <row r="66" spans="1:4">
      <c r="B66" s="90">
        <f>B65/365</f>
        <v>1.7917808219178082</v>
      </c>
    </row>
    <row r="72" spans="1:4">
      <c r="B72" s="90">
        <v>3000000</v>
      </c>
    </row>
    <row r="73" spans="1:4">
      <c r="B73" s="90">
        <v>180000</v>
      </c>
    </row>
    <row r="74" spans="1:4">
      <c r="B74" s="90">
        <f>B72/B73</f>
        <v>16.666666666666668</v>
      </c>
    </row>
    <row r="78" spans="1:4">
      <c r="A78" s="90" t="s">
        <v>561</v>
      </c>
      <c r="B78" s="90" t="s">
        <v>38</v>
      </c>
      <c r="C78" s="90" t="s">
        <v>295</v>
      </c>
    </row>
    <row r="79" spans="1:4">
      <c r="A79" s="90">
        <v>1</v>
      </c>
      <c r="B79" s="119">
        <v>0.6791666666666667</v>
      </c>
      <c r="C79" s="120">
        <v>44908</v>
      </c>
    </row>
    <row r="80" spans="1:4">
      <c r="A80" s="90">
        <v>2</v>
      </c>
      <c r="B80" s="119">
        <v>0.72083333333333333</v>
      </c>
      <c r="C80" s="120">
        <v>44908</v>
      </c>
    </row>
    <row r="81" spans="1:3">
      <c r="A81" s="90">
        <v>3</v>
      </c>
      <c r="B81" s="119">
        <v>0.76250000000000007</v>
      </c>
      <c r="C81" s="120">
        <v>44908</v>
      </c>
    </row>
    <row r="82" spans="1:3">
      <c r="A82" s="90">
        <v>4</v>
      </c>
      <c r="B82" s="119">
        <v>0.80416666666666703</v>
      </c>
      <c r="C82" s="120">
        <v>44908</v>
      </c>
    </row>
    <row r="83" spans="1:3">
      <c r="A83" s="90">
        <v>5</v>
      </c>
      <c r="B83" s="119">
        <v>0.84583333333333399</v>
      </c>
      <c r="C83" s="120">
        <v>44908</v>
      </c>
    </row>
    <row r="84" spans="1:3">
      <c r="A84" s="90">
        <v>6</v>
      </c>
      <c r="B84" s="119">
        <v>0.88749999999999996</v>
      </c>
      <c r="C84" s="120">
        <v>44908</v>
      </c>
    </row>
    <row r="85" spans="1:3">
      <c r="A85" s="90">
        <v>7</v>
      </c>
      <c r="B85" s="119">
        <v>0.92916666666666703</v>
      </c>
      <c r="C85" s="120">
        <v>44908</v>
      </c>
    </row>
    <row r="86" spans="1:3">
      <c r="A86" s="90">
        <v>8</v>
      </c>
      <c r="B86" s="119">
        <v>0.97083333333333299</v>
      </c>
      <c r="C86" s="120">
        <v>44908</v>
      </c>
    </row>
    <row r="87" spans="1:3">
      <c r="A87" s="90">
        <v>9</v>
      </c>
      <c r="B87" s="119">
        <v>1.0125</v>
      </c>
      <c r="C87" s="120">
        <v>44909</v>
      </c>
    </row>
    <row r="88" spans="1:3">
      <c r="A88" s="90">
        <v>10</v>
      </c>
      <c r="B88" s="119">
        <v>1.05416666666667</v>
      </c>
      <c r="C88" s="120">
        <v>44909</v>
      </c>
    </row>
    <row r="89" spans="1:3">
      <c r="A89" s="90">
        <v>11</v>
      </c>
      <c r="B89" s="119">
        <v>1.0958333333333301</v>
      </c>
      <c r="C89" s="120">
        <v>44909</v>
      </c>
    </row>
  </sheetData>
  <mergeCells count="19">
    <mergeCell ref="A29:C29"/>
    <mergeCell ref="C48:D48"/>
    <mergeCell ref="C49:D49"/>
    <mergeCell ref="C50:D50"/>
    <mergeCell ref="C51:D51"/>
    <mergeCell ref="A47:D47"/>
    <mergeCell ref="C52:D52"/>
    <mergeCell ref="C53:D53"/>
    <mergeCell ref="C54:D54"/>
    <mergeCell ref="C55:D55"/>
    <mergeCell ref="C57:D57"/>
    <mergeCell ref="C65:D65"/>
    <mergeCell ref="C63:D63"/>
    <mergeCell ref="C64:D64"/>
    <mergeCell ref="C58:D58"/>
    <mergeCell ref="C59:D59"/>
    <mergeCell ref="C60:D60"/>
    <mergeCell ref="C61:D61"/>
    <mergeCell ref="C62:D62"/>
  </mergeCells>
  <phoneticPr fontId="3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2"/>
  <sheetViews>
    <sheetView topLeftCell="A73" zoomScale="160" zoomScaleNormal="160" workbookViewId="0">
      <selection activeCell="D84" sqref="D84"/>
    </sheetView>
  </sheetViews>
  <sheetFormatPr defaultColWidth="9" defaultRowHeight="13.5"/>
  <cols>
    <col min="1" max="1" width="11" style="9" bestFit="1" customWidth="1"/>
    <col min="2" max="2" width="9.625" style="9" bestFit="1" customWidth="1"/>
    <col min="3" max="3" width="10.5" style="9" bestFit="1" customWidth="1"/>
    <col min="4" max="4" width="11.625" style="9" bestFit="1" customWidth="1"/>
    <col min="5" max="16384" width="9" style="9"/>
  </cols>
  <sheetData>
    <row r="1" spans="1:4" ht="21">
      <c r="A1" s="320" t="s">
        <v>96</v>
      </c>
      <c r="B1" s="320"/>
      <c r="C1" s="320"/>
      <c r="D1" s="320"/>
    </row>
    <row r="2" spans="1:4">
      <c r="A2" s="18" t="s">
        <v>65</v>
      </c>
      <c r="B2" s="17" t="s">
        <v>66</v>
      </c>
      <c r="C2" s="17" t="s">
        <v>67</v>
      </c>
      <c r="D2" s="17" t="s">
        <v>54</v>
      </c>
    </row>
    <row r="3" spans="1:4">
      <c r="A3" s="17">
        <v>1</v>
      </c>
      <c r="B3" s="17">
        <f>A3*150</f>
        <v>150</v>
      </c>
      <c r="C3" s="17">
        <v>48</v>
      </c>
      <c r="D3" s="45">
        <f>B3/C3</f>
        <v>3.125</v>
      </c>
    </row>
    <row r="4" spans="1:4">
      <c r="A4" s="17">
        <v>2</v>
      </c>
      <c r="B4" s="17">
        <f t="shared" ref="B4:B27" si="0">A4*150</f>
        <v>300</v>
      </c>
      <c r="C4" s="17">
        <v>48</v>
      </c>
      <c r="D4" s="45">
        <f t="shared" ref="D4:D27" si="1">B4/C4</f>
        <v>6.25</v>
      </c>
    </row>
    <row r="5" spans="1:4">
      <c r="A5" s="17">
        <v>3</v>
      </c>
      <c r="B5" s="17">
        <f t="shared" si="0"/>
        <v>450</v>
      </c>
      <c r="C5" s="17">
        <v>48</v>
      </c>
      <c r="D5" s="45">
        <f t="shared" si="1"/>
        <v>9.375</v>
      </c>
    </row>
    <row r="6" spans="1:4">
      <c r="A6" s="17">
        <v>4</v>
      </c>
      <c r="B6" s="17">
        <f t="shared" si="0"/>
        <v>600</v>
      </c>
      <c r="C6" s="17">
        <v>48</v>
      </c>
      <c r="D6" s="45">
        <f t="shared" si="1"/>
        <v>12.5</v>
      </c>
    </row>
    <row r="7" spans="1:4">
      <c r="A7" s="17">
        <v>5</v>
      </c>
      <c r="B7" s="17">
        <f t="shared" si="0"/>
        <v>750</v>
      </c>
      <c r="C7" s="17">
        <v>48</v>
      </c>
      <c r="D7" s="45">
        <f t="shared" si="1"/>
        <v>15.625</v>
      </c>
    </row>
    <row r="8" spans="1:4">
      <c r="A8" s="17">
        <v>6</v>
      </c>
      <c r="B8" s="17">
        <f t="shared" si="0"/>
        <v>900</v>
      </c>
      <c r="C8" s="17">
        <v>48</v>
      </c>
      <c r="D8" s="45">
        <f t="shared" si="1"/>
        <v>18.75</v>
      </c>
    </row>
    <row r="9" spans="1:4">
      <c r="A9" s="17">
        <v>7</v>
      </c>
      <c r="B9" s="17">
        <f t="shared" si="0"/>
        <v>1050</v>
      </c>
      <c r="C9" s="17">
        <v>48</v>
      </c>
      <c r="D9" s="45">
        <f t="shared" si="1"/>
        <v>21.875</v>
      </c>
    </row>
    <row r="10" spans="1:4">
      <c r="A10" s="17">
        <v>8</v>
      </c>
      <c r="B10" s="17">
        <f t="shared" si="0"/>
        <v>1200</v>
      </c>
      <c r="C10" s="17">
        <v>48</v>
      </c>
      <c r="D10" s="45">
        <f t="shared" si="1"/>
        <v>25</v>
      </c>
    </row>
    <row r="11" spans="1:4">
      <c r="A11" s="17">
        <v>9</v>
      </c>
      <c r="B11" s="17">
        <f t="shared" si="0"/>
        <v>1350</v>
      </c>
      <c r="C11" s="17">
        <v>48</v>
      </c>
      <c r="D11" s="45">
        <f t="shared" si="1"/>
        <v>28.125</v>
      </c>
    </row>
    <row r="12" spans="1:4">
      <c r="A12" s="17">
        <v>10</v>
      </c>
      <c r="B12" s="17">
        <f t="shared" si="0"/>
        <v>1500</v>
      </c>
      <c r="C12" s="17">
        <v>48</v>
      </c>
      <c r="D12" s="45">
        <f t="shared" si="1"/>
        <v>31.25</v>
      </c>
    </row>
    <row r="13" spans="1:4">
      <c r="A13" s="17">
        <v>11</v>
      </c>
      <c r="B13" s="17">
        <f t="shared" si="0"/>
        <v>1650</v>
      </c>
      <c r="C13" s="17">
        <v>48</v>
      </c>
      <c r="D13" s="45">
        <f t="shared" si="1"/>
        <v>34.375</v>
      </c>
    </row>
    <row r="14" spans="1:4">
      <c r="A14" s="17">
        <v>12</v>
      </c>
      <c r="B14" s="17">
        <f t="shared" si="0"/>
        <v>1800</v>
      </c>
      <c r="C14" s="17">
        <v>48</v>
      </c>
      <c r="D14" s="45">
        <f t="shared" si="1"/>
        <v>37.5</v>
      </c>
    </row>
    <row r="15" spans="1:4">
      <c r="A15" s="17">
        <v>13</v>
      </c>
      <c r="B15" s="17">
        <f t="shared" si="0"/>
        <v>1950</v>
      </c>
      <c r="C15" s="17">
        <v>48</v>
      </c>
      <c r="D15" s="45">
        <f t="shared" si="1"/>
        <v>40.625</v>
      </c>
    </row>
    <row r="16" spans="1:4">
      <c r="A16" s="17">
        <v>14</v>
      </c>
      <c r="B16" s="17">
        <f t="shared" si="0"/>
        <v>2100</v>
      </c>
      <c r="C16" s="17">
        <v>48</v>
      </c>
      <c r="D16" s="45">
        <f t="shared" si="1"/>
        <v>43.75</v>
      </c>
    </row>
    <row r="17" spans="1:4">
      <c r="A17" s="17">
        <v>15</v>
      </c>
      <c r="B17" s="17">
        <f t="shared" si="0"/>
        <v>2250</v>
      </c>
      <c r="C17" s="17">
        <v>48</v>
      </c>
      <c r="D17" s="45">
        <f t="shared" si="1"/>
        <v>46.875</v>
      </c>
    </row>
    <row r="18" spans="1:4">
      <c r="A18" s="17">
        <v>16</v>
      </c>
      <c r="B18" s="17">
        <f t="shared" si="0"/>
        <v>2400</v>
      </c>
      <c r="C18" s="17">
        <v>48</v>
      </c>
      <c r="D18" s="45">
        <f t="shared" si="1"/>
        <v>50</v>
      </c>
    </row>
    <row r="19" spans="1:4">
      <c r="A19" s="17">
        <v>17</v>
      </c>
      <c r="B19" s="17">
        <f t="shared" si="0"/>
        <v>2550</v>
      </c>
      <c r="C19" s="17">
        <v>48</v>
      </c>
      <c r="D19" s="45">
        <f t="shared" si="1"/>
        <v>53.125</v>
      </c>
    </row>
    <row r="20" spans="1:4">
      <c r="A20" s="17">
        <v>18</v>
      </c>
      <c r="B20" s="17">
        <f t="shared" si="0"/>
        <v>2700</v>
      </c>
      <c r="C20" s="17">
        <v>48</v>
      </c>
      <c r="D20" s="45">
        <f t="shared" si="1"/>
        <v>56.25</v>
      </c>
    </row>
    <row r="21" spans="1:4">
      <c r="A21" s="17">
        <v>19</v>
      </c>
      <c r="B21" s="17">
        <f t="shared" si="0"/>
        <v>2850</v>
      </c>
      <c r="C21" s="17">
        <v>48</v>
      </c>
      <c r="D21" s="45">
        <f t="shared" si="1"/>
        <v>59.375</v>
      </c>
    </row>
    <row r="22" spans="1:4">
      <c r="A22" s="17">
        <v>20</v>
      </c>
      <c r="B22" s="17">
        <f t="shared" si="0"/>
        <v>3000</v>
      </c>
      <c r="C22" s="17">
        <v>48</v>
      </c>
      <c r="D22" s="45">
        <f t="shared" si="1"/>
        <v>62.5</v>
      </c>
    </row>
    <row r="23" spans="1:4">
      <c r="A23" s="17">
        <v>21</v>
      </c>
      <c r="B23" s="17">
        <f t="shared" si="0"/>
        <v>3150</v>
      </c>
      <c r="C23" s="17">
        <v>48</v>
      </c>
      <c r="D23" s="45">
        <f t="shared" si="1"/>
        <v>65.625</v>
      </c>
    </row>
    <row r="24" spans="1:4">
      <c r="A24" s="17">
        <v>22</v>
      </c>
      <c r="B24" s="17">
        <f t="shared" si="0"/>
        <v>3300</v>
      </c>
      <c r="C24" s="17">
        <v>48</v>
      </c>
      <c r="D24" s="45">
        <f t="shared" si="1"/>
        <v>68.75</v>
      </c>
    </row>
    <row r="25" spans="1:4">
      <c r="A25" s="17">
        <v>23</v>
      </c>
      <c r="B25" s="17">
        <f t="shared" si="0"/>
        <v>3450</v>
      </c>
      <c r="C25" s="17">
        <v>48</v>
      </c>
      <c r="D25" s="45">
        <f t="shared" si="1"/>
        <v>71.875</v>
      </c>
    </row>
    <row r="26" spans="1:4">
      <c r="A26" s="17">
        <v>24</v>
      </c>
      <c r="B26" s="17">
        <f t="shared" si="0"/>
        <v>3600</v>
      </c>
      <c r="C26" s="17">
        <v>48</v>
      </c>
      <c r="D26" s="45">
        <f t="shared" si="1"/>
        <v>75</v>
      </c>
    </row>
    <row r="27" spans="1:4">
      <c r="A27" s="17">
        <v>25</v>
      </c>
      <c r="B27" s="17">
        <f t="shared" si="0"/>
        <v>3750</v>
      </c>
      <c r="C27" s="17">
        <v>48</v>
      </c>
      <c r="D27" s="45">
        <f t="shared" si="1"/>
        <v>78.125</v>
      </c>
    </row>
    <row r="29" spans="1:4">
      <c r="A29" s="21" t="s">
        <v>65</v>
      </c>
      <c r="B29" s="21">
        <v>25</v>
      </c>
      <c r="C29" s="21" t="s">
        <v>282</v>
      </c>
    </row>
    <row r="30" spans="1:4">
      <c r="A30" s="21" t="s">
        <v>268</v>
      </c>
      <c r="B30" s="21">
        <v>3750</v>
      </c>
      <c r="C30" s="21" t="s">
        <v>283</v>
      </c>
    </row>
    <row r="31" spans="1:4">
      <c r="A31" s="21" t="s">
        <v>67</v>
      </c>
      <c r="B31" s="21">
        <v>48</v>
      </c>
      <c r="C31" s="21" t="s">
        <v>283</v>
      </c>
    </row>
    <row r="32" spans="1:4">
      <c r="A32" s="21" t="s">
        <v>54</v>
      </c>
      <c r="B32" s="21">
        <v>79</v>
      </c>
      <c r="C32" s="21" t="s">
        <v>284</v>
      </c>
    </row>
    <row r="33" spans="1:4">
      <c r="A33" s="21" t="s">
        <v>269</v>
      </c>
      <c r="B33" s="21">
        <v>14</v>
      </c>
      <c r="C33" s="21" t="s">
        <v>285</v>
      </c>
    </row>
    <row r="34" spans="1:4">
      <c r="A34" s="21" t="s">
        <v>270</v>
      </c>
      <c r="B34" s="46">
        <f>B32/B33</f>
        <v>5.6428571428571432</v>
      </c>
      <c r="C34" s="21" t="s">
        <v>284</v>
      </c>
    </row>
    <row r="35" spans="1:4">
      <c r="A35" s="21" t="s">
        <v>271</v>
      </c>
      <c r="B35" s="21">
        <f>B34*B33</f>
        <v>79</v>
      </c>
      <c r="C35" s="21" t="s">
        <v>284</v>
      </c>
    </row>
    <row r="36" spans="1:4">
      <c r="A36" s="21" t="s">
        <v>272</v>
      </c>
      <c r="B36" s="21">
        <v>2</v>
      </c>
      <c r="C36" s="21" t="s">
        <v>284</v>
      </c>
    </row>
    <row r="37" spans="1:4">
      <c r="A37" s="21" t="s">
        <v>70</v>
      </c>
      <c r="B37" s="21">
        <v>6</v>
      </c>
      <c r="C37" s="21" t="s">
        <v>284</v>
      </c>
    </row>
    <row r="38" spans="1:4">
      <c r="A38" s="21" t="s">
        <v>273</v>
      </c>
      <c r="B38" s="21">
        <f>B37/B36</f>
        <v>3</v>
      </c>
      <c r="C38" s="21" t="s">
        <v>286</v>
      </c>
    </row>
    <row r="40" spans="1:4">
      <c r="A40" s="5" t="s">
        <v>287</v>
      </c>
      <c r="B40" s="5">
        <v>40</v>
      </c>
      <c r="C40" s="5" t="s">
        <v>288</v>
      </c>
    </row>
    <row r="41" spans="1:4">
      <c r="A41" s="5" t="s">
        <v>289</v>
      </c>
      <c r="B41" s="5">
        <v>48</v>
      </c>
      <c r="C41" s="5" t="s">
        <v>288</v>
      </c>
    </row>
    <row r="42" spans="1:4">
      <c r="A42" s="5" t="s">
        <v>290</v>
      </c>
      <c r="B42" s="5">
        <f>B41+B40</f>
        <v>88</v>
      </c>
      <c r="C42" s="5" t="s">
        <v>288</v>
      </c>
    </row>
    <row r="43" spans="1:4">
      <c r="A43" s="5" t="s">
        <v>291</v>
      </c>
      <c r="B43" s="5">
        <v>3750</v>
      </c>
      <c r="C43" s="5" t="s">
        <v>288</v>
      </c>
    </row>
    <row r="44" spans="1:4">
      <c r="A44" s="5" t="s">
        <v>132</v>
      </c>
      <c r="B44" s="44">
        <f>B43/B42</f>
        <v>42.613636363636367</v>
      </c>
      <c r="C44" s="5" t="s">
        <v>285</v>
      </c>
    </row>
    <row r="45" spans="1:4">
      <c r="A45" s="5" t="s">
        <v>54</v>
      </c>
      <c r="B45" s="44">
        <f>B43/B41</f>
        <v>78.125</v>
      </c>
      <c r="C45" s="5" t="s">
        <v>284</v>
      </c>
    </row>
    <row r="48" spans="1:4" ht="25.5">
      <c r="A48" s="253" t="s">
        <v>304</v>
      </c>
      <c r="B48" s="253"/>
      <c r="C48" s="253"/>
      <c r="D48" s="253"/>
    </row>
    <row r="49" spans="1:4">
      <c r="A49" s="318" t="s">
        <v>324</v>
      </c>
      <c r="B49" s="318"/>
      <c r="C49" s="318"/>
      <c r="D49" s="318"/>
    </row>
    <row r="50" spans="1:4">
      <c r="A50" s="318" t="s">
        <v>305</v>
      </c>
      <c r="B50" s="318"/>
      <c r="C50" s="318"/>
      <c r="D50" s="318"/>
    </row>
    <row r="51" spans="1:4">
      <c r="A51" s="318" t="s">
        <v>306</v>
      </c>
      <c r="B51" s="318"/>
      <c r="C51" s="318"/>
      <c r="D51" s="318"/>
    </row>
    <row r="52" spans="1:4">
      <c r="A52" s="318" t="s">
        <v>307</v>
      </c>
      <c r="B52" s="318"/>
      <c r="C52" s="318"/>
      <c r="D52" s="318"/>
    </row>
    <row r="53" spans="1:4">
      <c r="A53" s="317" t="s">
        <v>325</v>
      </c>
      <c r="B53" s="317"/>
      <c r="C53" s="317"/>
      <c r="D53" s="317"/>
    </row>
    <row r="54" spans="1:4">
      <c r="A54" s="317" t="s">
        <v>326</v>
      </c>
      <c r="B54" s="317"/>
      <c r="C54" s="317"/>
      <c r="D54" s="317"/>
    </row>
    <row r="55" spans="1:4">
      <c r="A55" s="314" t="s">
        <v>670</v>
      </c>
      <c r="B55" s="315"/>
      <c r="C55" s="315"/>
      <c r="D55" s="316"/>
    </row>
    <row r="56" spans="1:4">
      <c r="A56" s="319" t="s">
        <v>847</v>
      </c>
      <c r="B56" s="319"/>
      <c r="C56" s="319"/>
      <c r="D56" s="319"/>
    </row>
    <row r="57" spans="1:4">
      <c r="A57" s="21" t="s">
        <v>327</v>
      </c>
      <c r="B57" s="21" t="s">
        <v>328</v>
      </c>
      <c r="C57" s="21" t="s">
        <v>329</v>
      </c>
      <c r="D57" s="9" t="s">
        <v>113</v>
      </c>
    </row>
    <row r="58" spans="1:4">
      <c r="A58" s="21">
        <v>77200000</v>
      </c>
      <c r="B58" s="42">
        <v>0.9</v>
      </c>
      <c r="C58" s="21">
        <f>A58*B58</f>
        <v>69480000</v>
      </c>
    </row>
    <row r="59" spans="1:4">
      <c r="A59" s="21">
        <v>77200000</v>
      </c>
      <c r="B59" s="42">
        <v>0.8</v>
      </c>
      <c r="C59" s="21">
        <f t="shared" ref="C59:C66" si="2">A59*B59</f>
        <v>61760000</v>
      </c>
    </row>
    <row r="60" spans="1:4">
      <c r="A60" s="21">
        <v>77200000</v>
      </c>
      <c r="B60" s="42">
        <v>0.7</v>
      </c>
      <c r="C60" s="21">
        <f t="shared" si="2"/>
        <v>54040000</v>
      </c>
    </row>
    <row r="61" spans="1:4">
      <c r="A61" s="21">
        <v>77200000</v>
      </c>
      <c r="B61" s="143">
        <v>0.6</v>
      </c>
      <c r="C61" s="142">
        <f t="shared" si="2"/>
        <v>46320000</v>
      </c>
      <c r="D61" s="9" t="s">
        <v>846</v>
      </c>
    </row>
    <row r="62" spans="1:4">
      <c r="A62" s="21">
        <v>77200000</v>
      </c>
      <c r="B62" s="42">
        <v>0.5</v>
      </c>
      <c r="C62" s="21">
        <f t="shared" si="2"/>
        <v>38600000</v>
      </c>
    </row>
    <row r="63" spans="1:4">
      <c r="A63" s="21">
        <v>77200000</v>
      </c>
      <c r="B63" s="42">
        <v>0.4</v>
      </c>
      <c r="C63" s="21">
        <f t="shared" si="2"/>
        <v>30880000</v>
      </c>
    </row>
    <row r="64" spans="1:4">
      <c r="A64" s="21">
        <v>77200000</v>
      </c>
      <c r="B64" s="42">
        <v>0.3</v>
      </c>
      <c r="C64" s="21">
        <f t="shared" si="2"/>
        <v>23160000</v>
      </c>
    </row>
    <row r="65" spans="1:4">
      <c r="A65" s="21">
        <v>77200000</v>
      </c>
      <c r="B65" s="42">
        <v>0.2</v>
      </c>
      <c r="C65" s="21">
        <f t="shared" si="2"/>
        <v>15440000</v>
      </c>
    </row>
    <row r="66" spans="1:4">
      <c r="A66" s="21">
        <v>77200000</v>
      </c>
      <c r="B66" s="42">
        <v>0.1</v>
      </c>
      <c r="C66" s="21">
        <f t="shared" si="2"/>
        <v>7720000</v>
      </c>
    </row>
    <row r="69" spans="1:4" ht="14.25">
      <c r="A69" s="313" t="s">
        <v>669</v>
      </c>
      <c r="B69" s="313"/>
      <c r="C69" s="313"/>
      <c r="D69" s="313"/>
    </row>
    <row r="70" spans="1:4">
      <c r="A70" s="18" t="s">
        <v>668</v>
      </c>
      <c r="B70" s="18" t="s">
        <v>665</v>
      </c>
      <c r="C70" s="18" t="s">
        <v>666</v>
      </c>
      <c r="D70" s="18" t="s">
        <v>664</v>
      </c>
    </row>
    <row r="71" spans="1:4">
      <c r="A71" s="65">
        <v>7731</v>
      </c>
      <c r="B71" s="21" t="s">
        <v>663</v>
      </c>
      <c r="C71" s="65" t="s">
        <v>332</v>
      </c>
      <c r="D71" s="98">
        <v>43887</v>
      </c>
    </row>
    <row r="72" spans="1:4">
      <c r="A72" s="65">
        <v>8024647</v>
      </c>
      <c r="B72" s="21" t="s">
        <v>667</v>
      </c>
      <c r="C72" s="65" t="s">
        <v>663</v>
      </c>
      <c r="D72" s="98">
        <v>44676</v>
      </c>
    </row>
    <row r="73" spans="1:4">
      <c r="A73" s="65">
        <v>43109417</v>
      </c>
      <c r="B73" s="65" t="s">
        <v>332</v>
      </c>
      <c r="C73" s="65" t="s">
        <v>667</v>
      </c>
      <c r="D73" s="103">
        <v>44683</v>
      </c>
    </row>
    <row r="74" spans="1:4">
      <c r="A74" s="65">
        <v>43109417</v>
      </c>
      <c r="B74" s="65" t="s">
        <v>674</v>
      </c>
      <c r="C74" s="65" t="s">
        <v>332</v>
      </c>
      <c r="D74" s="103">
        <v>44693</v>
      </c>
    </row>
    <row r="75" spans="1:4">
      <c r="A75" s="65">
        <v>43109417</v>
      </c>
      <c r="B75" s="65" t="s">
        <v>742</v>
      </c>
      <c r="C75" s="65" t="s">
        <v>674</v>
      </c>
      <c r="D75" s="103">
        <v>44699</v>
      </c>
    </row>
    <row r="76" spans="1:4">
      <c r="A76" s="21">
        <v>43109417</v>
      </c>
      <c r="B76" s="21" t="s">
        <v>663</v>
      </c>
      <c r="C76" s="21" t="s">
        <v>742</v>
      </c>
      <c r="D76" s="103">
        <v>44717</v>
      </c>
    </row>
    <row r="77" spans="1:4">
      <c r="A77" s="21">
        <v>38089970</v>
      </c>
      <c r="B77" s="21" t="s">
        <v>674</v>
      </c>
      <c r="C77" s="21" t="s">
        <v>663</v>
      </c>
      <c r="D77" s="103">
        <v>44885</v>
      </c>
    </row>
    <row r="78" spans="1:4">
      <c r="A78" s="21">
        <v>56843663</v>
      </c>
      <c r="B78" s="21" t="s">
        <v>663</v>
      </c>
      <c r="C78" s="21" t="s">
        <v>332</v>
      </c>
      <c r="D78" s="103">
        <v>44951</v>
      </c>
    </row>
    <row r="79" spans="1:4">
      <c r="A79" s="21">
        <v>43109417</v>
      </c>
      <c r="B79" s="21" t="s">
        <v>674</v>
      </c>
      <c r="C79" s="21" t="s">
        <v>663</v>
      </c>
      <c r="D79" s="103">
        <v>45152</v>
      </c>
    </row>
    <row r="80" spans="1:4">
      <c r="A80" s="21">
        <v>43109417</v>
      </c>
      <c r="B80" s="21" t="s">
        <v>742</v>
      </c>
      <c r="C80" s="21" t="s">
        <v>674</v>
      </c>
      <c r="D80" s="103">
        <v>45712</v>
      </c>
    </row>
    <row r="81" spans="1:4">
      <c r="A81" s="21">
        <v>43109417</v>
      </c>
      <c r="B81" s="21" t="s">
        <v>1027</v>
      </c>
      <c r="C81" s="21" t="s">
        <v>1028</v>
      </c>
      <c r="D81" s="103">
        <v>45824</v>
      </c>
    </row>
    <row r="82" spans="1:4">
      <c r="A82" s="21">
        <v>61534594</v>
      </c>
      <c r="B82" s="21" t="s">
        <v>1050</v>
      </c>
      <c r="C82" s="21" t="s">
        <v>1051</v>
      </c>
      <c r="D82" s="103">
        <v>45915</v>
      </c>
    </row>
    <row r="83" spans="1:4">
      <c r="A83" s="21">
        <v>23565188</v>
      </c>
      <c r="B83" s="21" t="s">
        <v>1109</v>
      </c>
      <c r="C83" s="21" t="s">
        <v>1110</v>
      </c>
      <c r="D83" s="103">
        <v>46005</v>
      </c>
    </row>
    <row r="84" spans="1:4">
      <c r="A84" s="9" t="s">
        <v>662</v>
      </c>
      <c r="B84" s="9">
        <v>77200000</v>
      </c>
    </row>
    <row r="85" spans="1:4">
      <c r="A85" s="9" t="s">
        <v>0</v>
      </c>
      <c r="B85" s="9">
        <v>27559146</v>
      </c>
    </row>
    <row r="86" spans="1:4">
      <c r="A86" s="9" t="s">
        <v>643</v>
      </c>
      <c r="B86" s="9">
        <f>B84-B85</f>
        <v>49640854</v>
      </c>
    </row>
    <row r="87" spans="1:4">
      <c r="A87" s="9" t="s">
        <v>1020</v>
      </c>
    </row>
    <row r="90" spans="1:4">
      <c r="B90" s="9">
        <v>180000</v>
      </c>
    </row>
    <row r="91" spans="1:4">
      <c r="B91" s="9">
        <v>3000000</v>
      </c>
    </row>
    <row r="92" spans="1:4">
      <c r="B92" s="9">
        <f>B91/B90</f>
        <v>16.666666666666668</v>
      </c>
    </row>
  </sheetData>
  <mergeCells count="11">
    <mergeCell ref="A1:D1"/>
    <mergeCell ref="A48:D48"/>
    <mergeCell ref="A49:D49"/>
    <mergeCell ref="A50:D50"/>
    <mergeCell ref="A51:D51"/>
    <mergeCell ref="A69:D69"/>
    <mergeCell ref="A55:D55"/>
    <mergeCell ref="A53:D53"/>
    <mergeCell ref="A54:D54"/>
    <mergeCell ref="A52:D52"/>
    <mergeCell ref="A56:D5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L201"/>
  <sheetViews>
    <sheetView zoomScale="120" zoomScaleNormal="120" workbookViewId="0">
      <selection activeCell="D29" sqref="A1:AG201"/>
    </sheetView>
  </sheetViews>
  <sheetFormatPr defaultColWidth="15.5" defaultRowHeight="13.5"/>
  <cols>
    <col min="1" max="1" width="5.375" style="158" bestFit="1" customWidth="1"/>
    <col min="2" max="2" width="13" style="158" bestFit="1" customWidth="1"/>
    <col min="3" max="3" width="8.5" style="158" bestFit="1" customWidth="1"/>
    <col min="4" max="4" width="5.125" style="158" bestFit="1" customWidth="1"/>
    <col min="5" max="5" width="8.5" style="158" bestFit="1" customWidth="1"/>
    <col min="6" max="6" width="11.625" style="158" bestFit="1" customWidth="1"/>
    <col min="7" max="8" width="8.625" style="158" bestFit="1" customWidth="1"/>
    <col min="9" max="9" width="10.375" style="158" bestFit="1" customWidth="1"/>
    <col min="10" max="10" width="8.625" style="158" bestFit="1" customWidth="1"/>
    <col min="11" max="11" width="6.875" style="158" bestFit="1" customWidth="1"/>
    <col min="12" max="20" width="8.625" style="158" bestFit="1" customWidth="1"/>
    <col min="21" max="21" width="5.125" style="158" bestFit="1" customWidth="1"/>
    <col min="22" max="33" width="8.625" style="158" bestFit="1" customWidth="1"/>
    <col min="34" max="16384" width="15.5" style="158"/>
  </cols>
  <sheetData>
    <row r="1" spans="1:64">
      <c r="A1" s="158" t="s">
        <v>561</v>
      </c>
      <c r="B1" s="95" t="s">
        <v>2</v>
      </c>
      <c r="C1" s="95" t="s">
        <v>3</v>
      </c>
      <c r="D1" s="95" t="s">
        <v>4</v>
      </c>
      <c r="E1" s="95" t="s">
        <v>5</v>
      </c>
      <c r="F1" s="95" t="s">
        <v>6</v>
      </c>
      <c r="G1" s="95" t="s">
        <v>7</v>
      </c>
      <c r="H1" s="95" t="s">
        <v>8</v>
      </c>
      <c r="I1" s="95" t="s">
        <v>9</v>
      </c>
      <c r="J1" s="95" t="s">
        <v>43</v>
      </c>
      <c r="K1" s="95" t="s">
        <v>44</v>
      </c>
      <c r="L1" s="95" t="s">
        <v>10</v>
      </c>
      <c r="M1" s="95" t="s">
        <v>11</v>
      </c>
      <c r="N1" s="95" t="s">
        <v>12</v>
      </c>
      <c r="O1" s="95" t="s">
        <v>45</v>
      </c>
      <c r="P1" s="95" t="s">
        <v>46</v>
      </c>
      <c r="Q1" s="95" t="s">
        <v>161</v>
      </c>
      <c r="R1" s="95" t="s">
        <v>258</v>
      </c>
      <c r="S1" s="95" t="s">
        <v>259</v>
      </c>
      <c r="T1" s="95" t="s">
        <v>260</v>
      </c>
      <c r="U1" s="95" t="s">
        <v>261</v>
      </c>
      <c r="V1" s="95" t="s">
        <v>321</v>
      </c>
      <c r="W1" s="95" t="s">
        <v>322</v>
      </c>
      <c r="X1" s="95" t="s">
        <v>323</v>
      </c>
      <c r="Y1" s="95" t="s">
        <v>587</v>
      </c>
      <c r="Z1" s="95" t="s">
        <v>631</v>
      </c>
      <c r="AA1" s="95" t="s">
        <v>588</v>
      </c>
      <c r="AB1" s="95" t="s">
        <v>930</v>
      </c>
      <c r="AC1" s="95" t="s">
        <v>931</v>
      </c>
      <c r="AD1" s="95" t="s">
        <v>932</v>
      </c>
      <c r="AE1" s="95" t="s">
        <v>933</v>
      </c>
      <c r="AF1" s="95" t="s">
        <v>934</v>
      </c>
      <c r="AG1" s="95" t="s">
        <v>935</v>
      </c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64">
      <c r="A2" s="158">
        <v>1</v>
      </c>
      <c r="B2" s="95" t="s">
        <v>923</v>
      </c>
      <c r="C2" s="95" t="s">
        <v>22</v>
      </c>
      <c r="D2" s="95">
        <v>155</v>
      </c>
      <c r="E2" s="95" t="s">
        <v>14</v>
      </c>
      <c r="F2" s="190">
        <v>43275</v>
      </c>
      <c r="G2" s="95">
        <v>7679</v>
      </c>
      <c r="H2" s="95">
        <v>166872</v>
      </c>
      <c r="I2" s="95">
        <v>0</v>
      </c>
      <c r="J2" s="95">
        <v>0</v>
      </c>
      <c r="K2" s="95">
        <v>14812</v>
      </c>
      <c r="L2" s="95">
        <v>0</v>
      </c>
      <c r="M2" s="95">
        <v>0</v>
      </c>
      <c r="N2" s="95">
        <v>4</v>
      </c>
      <c r="O2" s="95">
        <v>0</v>
      </c>
      <c r="P2" s="95">
        <v>0</v>
      </c>
      <c r="Q2" s="95">
        <v>0</v>
      </c>
      <c r="R2" s="95">
        <v>0</v>
      </c>
      <c r="S2" s="95">
        <v>4</v>
      </c>
      <c r="T2" s="95">
        <v>544633</v>
      </c>
      <c r="U2" s="95">
        <v>0</v>
      </c>
      <c r="V2" s="95">
        <v>0</v>
      </c>
      <c r="W2" s="95">
        <v>0</v>
      </c>
      <c r="X2" s="95">
        <v>0</v>
      </c>
      <c r="Y2" s="95">
        <v>0</v>
      </c>
      <c r="Z2" s="95">
        <v>0</v>
      </c>
      <c r="AA2" s="95">
        <v>0</v>
      </c>
      <c r="AB2" s="95">
        <v>0</v>
      </c>
      <c r="AC2" s="95">
        <v>0</v>
      </c>
      <c r="AD2" s="95">
        <v>0</v>
      </c>
      <c r="AE2" s="95">
        <v>0</v>
      </c>
      <c r="AF2" s="95">
        <v>0</v>
      </c>
      <c r="AG2" s="95">
        <v>0</v>
      </c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64">
      <c r="A3" s="158">
        <v>2</v>
      </c>
      <c r="B3" s="95" t="s">
        <v>1130</v>
      </c>
      <c r="C3" s="95" t="s">
        <v>15</v>
      </c>
      <c r="D3" s="95">
        <v>171</v>
      </c>
      <c r="E3" s="95" t="s">
        <v>16</v>
      </c>
      <c r="F3" s="190">
        <v>46034</v>
      </c>
      <c r="G3" s="95">
        <v>600</v>
      </c>
      <c r="H3" s="95">
        <v>4980</v>
      </c>
      <c r="I3" s="95">
        <v>3660</v>
      </c>
      <c r="J3" s="95">
        <v>4</v>
      </c>
      <c r="K3" s="95">
        <v>705</v>
      </c>
      <c r="L3" s="95">
        <v>0</v>
      </c>
      <c r="M3" s="95">
        <v>0</v>
      </c>
      <c r="N3" s="95">
        <v>0</v>
      </c>
      <c r="O3" s="95">
        <v>0</v>
      </c>
      <c r="P3" s="95">
        <v>0</v>
      </c>
      <c r="Q3" s="95">
        <v>0</v>
      </c>
      <c r="R3" s="95">
        <v>0</v>
      </c>
      <c r="S3" s="95">
        <v>0</v>
      </c>
      <c r="T3" s="95">
        <v>0</v>
      </c>
      <c r="U3" s="95">
        <v>0</v>
      </c>
      <c r="V3" s="95">
        <v>0</v>
      </c>
      <c r="W3" s="95">
        <v>0</v>
      </c>
      <c r="X3" s="95">
        <v>0</v>
      </c>
      <c r="Y3" s="95">
        <v>0</v>
      </c>
      <c r="Z3" s="95">
        <v>0</v>
      </c>
      <c r="AA3" s="95">
        <v>0</v>
      </c>
      <c r="AB3" s="95">
        <v>0</v>
      </c>
      <c r="AC3" s="95">
        <v>0</v>
      </c>
      <c r="AD3" s="95">
        <v>0</v>
      </c>
      <c r="AE3" s="95">
        <v>0</v>
      </c>
      <c r="AF3" s="95">
        <v>0</v>
      </c>
      <c r="AG3" s="95">
        <v>0</v>
      </c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64">
      <c r="A4" s="158">
        <v>3</v>
      </c>
      <c r="B4" s="95" t="s">
        <v>1121</v>
      </c>
      <c r="C4" s="95" t="s">
        <v>26</v>
      </c>
      <c r="D4" s="95">
        <v>144</v>
      </c>
      <c r="E4" s="95" t="s">
        <v>16</v>
      </c>
      <c r="F4" s="190">
        <v>46039</v>
      </c>
      <c r="G4" s="95">
        <v>562</v>
      </c>
      <c r="H4" s="95">
        <v>4477</v>
      </c>
      <c r="I4" s="95">
        <v>0</v>
      </c>
      <c r="J4" s="95">
        <v>0</v>
      </c>
      <c r="K4" s="95">
        <v>496</v>
      </c>
      <c r="L4" s="95">
        <v>0</v>
      </c>
      <c r="M4" s="95">
        <v>0</v>
      </c>
      <c r="N4" s="95">
        <v>0</v>
      </c>
      <c r="O4" s="95">
        <v>0</v>
      </c>
      <c r="P4" s="95">
        <v>0</v>
      </c>
      <c r="Q4" s="95">
        <v>0</v>
      </c>
      <c r="R4" s="95">
        <v>0</v>
      </c>
      <c r="S4" s="95">
        <v>0</v>
      </c>
      <c r="T4" s="95">
        <v>0</v>
      </c>
      <c r="U4" s="95">
        <v>0</v>
      </c>
      <c r="V4" s="95">
        <v>0</v>
      </c>
      <c r="W4" s="95">
        <v>0</v>
      </c>
      <c r="X4" s="95">
        <v>1</v>
      </c>
      <c r="Y4" s="95">
        <v>0</v>
      </c>
      <c r="Z4" s="95">
        <v>0</v>
      </c>
      <c r="AA4" s="95">
        <v>0</v>
      </c>
      <c r="AB4" s="95">
        <v>0</v>
      </c>
      <c r="AC4" s="95">
        <v>0</v>
      </c>
      <c r="AD4" s="95">
        <v>0</v>
      </c>
      <c r="AE4" s="95">
        <v>0</v>
      </c>
      <c r="AF4" s="95">
        <v>0</v>
      </c>
      <c r="AG4" s="95">
        <v>0</v>
      </c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64">
      <c r="A5" s="158">
        <v>4</v>
      </c>
      <c r="B5" s="95" t="s">
        <v>1170</v>
      </c>
      <c r="C5" s="95" t="s">
        <v>22</v>
      </c>
      <c r="D5" s="95">
        <v>159</v>
      </c>
      <c r="E5" s="95" t="s">
        <v>175</v>
      </c>
      <c r="F5" s="190">
        <v>46087</v>
      </c>
      <c r="G5" s="95">
        <v>2015</v>
      </c>
      <c r="H5" s="95">
        <v>25376</v>
      </c>
      <c r="I5" s="95">
        <v>503</v>
      </c>
      <c r="J5" s="95">
        <v>0</v>
      </c>
      <c r="K5" s="95">
        <v>27363</v>
      </c>
      <c r="L5" s="95">
        <v>0</v>
      </c>
      <c r="M5" s="95">
        <v>0</v>
      </c>
      <c r="N5" s="95">
        <v>0</v>
      </c>
      <c r="O5" s="95">
        <v>0</v>
      </c>
      <c r="P5" s="95">
        <v>0</v>
      </c>
      <c r="Q5" s="95">
        <v>0</v>
      </c>
      <c r="R5" s="95">
        <v>0</v>
      </c>
      <c r="S5" s="95">
        <v>0</v>
      </c>
      <c r="T5" s="95">
        <v>0</v>
      </c>
      <c r="U5" s="95">
        <v>0</v>
      </c>
      <c r="V5" s="95">
        <v>0</v>
      </c>
      <c r="W5" s="95">
        <v>0</v>
      </c>
      <c r="X5" s="95">
        <v>1</v>
      </c>
      <c r="Y5" s="95">
        <v>0</v>
      </c>
      <c r="Z5" s="95">
        <v>0</v>
      </c>
      <c r="AA5" s="95">
        <v>0</v>
      </c>
      <c r="AB5" s="95">
        <v>0</v>
      </c>
      <c r="AC5" s="95">
        <v>0</v>
      </c>
      <c r="AD5" s="95">
        <v>0</v>
      </c>
      <c r="AE5" s="95">
        <v>0</v>
      </c>
      <c r="AF5" s="95">
        <v>0</v>
      </c>
      <c r="AG5" s="95">
        <v>0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64">
      <c r="A6" s="158">
        <v>5</v>
      </c>
      <c r="B6" s="95" t="s">
        <v>1158</v>
      </c>
      <c r="C6" s="95" t="s">
        <v>27</v>
      </c>
      <c r="D6" s="95">
        <v>159</v>
      </c>
      <c r="E6" s="95" t="s">
        <v>589</v>
      </c>
      <c r="F6" s="190">
        <v>46074</v>
      </c>
      <c r="G6" s="95">
        <v>412</v>
      </c>
      <c r="H6" s="95">
        <v>15831</v>
      </c>
      <c r="I6" s="95">
        <v>0</v>
      </c>
      <c r="J6" s="95">
        <v>20</v>
      </c>
      <c r="K6" s="95">
        <v>2581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0</v>
      </c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64">
      <c r="A7" s="158">
        <v>6</v>
      </c>
      <c r="B7" s="95" t="s">
        <v>866</v>
      </c>
      <c r="C7" s="95" t="s">
        <v>26</v>
      </c>
      <c r="D7" s="95">
        <v>159</v>
      </c>
      <c r="E7" s="95" t="s">
        <v>589</v>
      </c>
      <c r="F7" s="190">
        <v>46053</v>
      </c>
      <c r="G7" s="95">
        <v>526</v>
      </c>
      <c r="H7" s="95">
        <v>8714</v>
      </c>
      <c r="I7" s="95">
        <v>10</v>
      </c>
      <c r="J7" s="95">
        <v>40</v>
      </c>
      <c r="K7" s="95">
        <v>13141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95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</row>
    <row r="8" spans="1:64">
      <c r="A8" s="158">
        <v>7</v>
      </c>
      <c r="B8" s="95" t="s">
        <v>1167</v>
      </c>
      <c r="C8" s="95" t="s">
        <v>28</v>
      </c>
      <c r="D8" s="95">
        <v>175</v>
      </c>
      <c r="E8" s="95" t="s">
        <v>16</v>
      </c>
      <c r="F8" s="190">
        <v>46108</v>
      </c>
      <c r="G8" s="95">
        <v>2398</v>
      </c>
      <c r="H8" s="95">
        <v>3049</v>
      </c>
      <c r="I8" s="95">
        <v>22</v>
      </c>
      <c r="J8" s="95">
        <v>44</v>
      </c>
      <c r="K8" s="95">
        <v>40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5">
        <v>0</v>
      </c>
      <c r="W8" s="95">
        <v>0</v>
      </c>
      <c r="X8" s="95">
        <v>0</v>
      </c>
      <c r="Y8" s="95">
        <v>0</v>
      </c>
      <c r="Z8" s="95">
        <v>0</v>
      </c>
      <c r="AA8" s="95">
        <v>0</v>
      </c>
      <c r="AB8" s="95">
        <v>0</v>
      </c>
      <c r="AC8" s="95">
        <v>0</v>
      </c>
      <c r="AD8" s="95">
        <v>0</v>
      </c>
      <c r="AE8" s="95">
        <v>0</v>
      </c>
      <c r="AF8" s="95">
        <v>0</v>
      </c>
      <c r="AG8" s="95">
        <v>0</v>
      </c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</row>
    <row r="9" spans="1:64">
      <c r="A9" s="158">
        <v>8</v>
      </c>
      <c r="B9" s="95" t="s">
        <v>892</v>
      </c>
      <c r="C9" s="95" t="s">
        <v>18</v>
      </c>
      <c r="D9" s="95">
        <v>129</v>
      </c>
      <c r="E9" s="95" t="s">
        <v>589</v>
      </c>
      <c r="F9" s="190">
        <v>46050</v>
      </c>
      <c r="G9" s="95">
        <v>753</v>
      </c>
      <c r="H9" s="95">
        <v>5566</v>
      </c>
      <c r="I9" s="95">
        <v>0</v>
      </c>
      <c r="J9" s="95">
        <v>0</v>
      </c>
      <c r="K9" s="95">
        <v>4881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95">
        <v>0</v>
      </c>
      <c r="W9" s="95">
        <v>0</v>
      </c>
      <c r="X9" s="95">
        <v>1</v>
      </c>
      <c r="Y9" s="95">
        <v>0</v>
      </c>
      <c r="Z9" s="95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>
      <c r="A10" s="158">
        <v>9</v>
      </c>
      <c r="B10" s="95" t="s">
        <v>1182</v>
      </c>
      <c r="C10" s="95" t="s">
        <v>13</v>
      </c>
      <c r="D10" s="95">
        <v>129</v>
      </c>
      <c r="E10" s="95" t="s">
        <v>16</v>
      </c>
      <c r="F10" s="190">
        <v>46092</v>
      </c>
      <c r="G10" s="95">
        <v>891</v>
      </c>
      <c r="H10" s="95">
        <v>22198</v>
      </c>
      <c r="I10" s="95">
        <v>0</v>
      </c>
      <c r="J10" s="95">
        <v>24</v>
      </c>
      <c r="K10" s="95">
        <v>136</v>
      </c>
      <c r="L10" s="95">
        <v>30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  <c r="W10" s="95">
        <v>0</v>
      </c>
      <c r="X10" s="95">
        <v>1</v>
      </c>
      <c r="Y10" s="95">
        <v>0</v>
      </c>
      <c r="Z10" s="95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0</v>
      </c>
      <c r="AG10" s="95">
        <v>0</v>
      </c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>
      <c r="A11" s="158">
        <v>10</v>
      </c>
      <c r="B11" s="95" t="s">
        <v>1150</v>
      </c>
      <c r="C11" s="95" t="s">
        <v>24</v>
      </c>
      <c r="D11" s="95">
        <v>109</v>
      </c>
      <c r="E11" s="95" t="s">
        <v>16</v>
      </c>
      <c r="F11" s="190">
        <v>46058</v>
      </c>
      <c r="G11" s="95">
        <v>743</v>
      </c>
      <c r="H11" s="95">
        <v>5129</v>
      </c>
      <c r="I11" s="95">
        <v>2563</v>
      </c>
      <c r="J11" s="95">
        <v>24</v>
      </c>
      <c r="K11" s="95">
        <v>1331</v>
      </c>
      <c r="L11" s="95">
        <v>0</v>
      </c>
      <c r="M11" s="95">
        <v>0</v>
      </c>
      <c r="N11" s="95">
        <v>2</v>
      </c>
      <c r="O11" s="95">
        <v>0</v>
      </c>
      <c r="P11" s="95">
        <v>0</v>
      </c>
      <c r="Q11" s="95">
        <v>0</v>
      </c>
      <c r="R11" s="95">
        <v>0</v>
      </c>
      <c r="S11" s="95">
        <v>2</v>
      </c>
      <c r="T11" s="95">
        <v>216286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64">
      <c r="A12" s="158">
        <v>11</v>
      </c>
      <c r="B12" s="95" t="s">
        <v>1177</v>
      </c>
      <c r="C12" s="95" t="s">
        <v>26</v>
      </c>
      <c r="D12" s="95">
        <v>172</v>
      </c>
      <c r="E12" s="95" t="s">
        <v>16</v>
      </c>
      <c r="F12" s="190">
        <v>46096</v>
      </c>
      <c r="G12" s="95">
        <v>343</v>
      </c>
      <c r="H12" s="95">
        <v>6021</v>
      </c>
      <c r="I12" s="95">
        <v>800</v>
      </c>
      <c r="J12" s="95">
        <v>0</v>
      </c>
      <c r="K12" s="95">
        <v>208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1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</row>
    <row r="13" spans="1:64">
      <c r="A13" s="158">
        <v>12</v>
      </c>
      <c r="B13" s="95" t="s">
        <v>937</v>
      </c>
      <c r="C13" s="95" t="s">
        <v>18</v>
      </c>
      <c r="D13" s="95">
        <v>171</v>
      </c>
      <c r="E13" s="95" t="s">
        <v>175</v>
      </c>
      <c r="F13" s="190">
        <v>45303</v>
      </c>
      <c r="G13" s="95">
        <v>10218</v>
      </c>
      <c r="H13" s="95">
        <v>48150</v>
      </c>
      <c r="I13" s="95">
        <v>196</v>
      </c>
      <c r="J13" s="95">
        <v>40</v>
      </c>
      <c r="K13" s="95">
        <v>24450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95">
        <v>0</v>
      </c>
      <c r="AD13" s="95">
        <v>0</v>
      </c>
      <c r="AE13" s="95">
        <v>0</v>
      </c>
      <c r="AF13" s="95">
        <v>0</v>
      </c>
      <c r="AG13" s="95">
        <v>0</v>
      </c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</row>
    <row r="14" spans="1:64">
      <c r="A14" s="158">
        <v>13</v>
      </c>
      <c r="B14" s="95" t="s">
        <v>822</v>
      </c>
      <c r="C14" s="95" t="s">
        <v>22</v>
      </c>
      <c r="D14" s="95">
        <v>155</v>
      </c>
      <c r="E14" s="95" t="s">
        <v>589</v>
      </c>
      <c r="F14" s="190">
        <v>46027</v>
      </c>
      <c r="G14" s="95">
        <v>710</v>
      </c>
      <c r="H14" s="95">
        <v>8104</v>
      </c>
      <c r="I14" s="95">
        <v>1847</v>
      </c>
      <c r="J14" s="95">
        <v>24</v>
      </c>
      <c r="K14" s="95">
        <v>16694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  <c r="W14" s="95">
        <v>0</v>
      </c>
      <c r="X14" s="95">
        <v>1</v>
      </c>
      <c r="Y14" s="95">
        <v>0</v>
      </c>
      <c r="Z14" s="95">
        <v>0</v>
      </c>
      <c r="AA14" s="95">
        <v>0</v>
      </c>
      <c r="AB14" s="95">
        <v>0</v>
      </c>
      <c r="AC14" s="95">
        <v>0</v>
      </c>
      <c r="AD14" s="95">
        <v>0</v>
      </c>
      <c r="AE14" s="95">
        <v>0</v>
      </c>
      <c r="AF14" s="95">
        <v>0</v>
      </c>
      <c r="AG14" s="95">
        <v>0</v>
      </c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</row>
    <row r="15" spans="1:64">
      <c r="A15" s="158">
        <v>14</v>
      </c>
      <c r="B15" s="95" t="s">
        <v>1100</v>
      </c>
      <c r="C15" s="95" t="s">
        <v>28</v>
      </c>
      <c r="D15" s="95">
        <v>144</v>
      </c>
      <c r="E15" s="95" t="s">
        <v>589</v>
      </c>
      <c r="F15" s="190">
        <v>45982</v>
      </c>
      <c r="G15" s="95">
        <v>543</v>
      </c>
      <c r="H15" s="95">
        <v>8213</v>
      </c>
      <c r="I15" s="95">
        <v>0</v>
      </c>
      <c r="J15" s="95">
        <v>80</v>
      </c>
      <c r="K15" s="95">
        <v>1764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  <c r="W15" s="95">
        <v>0</v>
      </c>
      <c r="X15" s="95">
        <v>1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</row>
    <row r="16" spans="1:64">
      <c r="A16" s="158">
        <v>15</v>
      </c>
      <c r="B16" s="95" t="s">
        <v>1168</v>
      </c>
      <c r="C16" s="95" t="s">
        <v>24</v>
      </c>
      <c r="D16" s="95">
        <v>109</v>
      </c>
      <c r="E16" s="95" t="s">
        <v>16</v>
      </c>
      <c r="F16" s="190">
        <v>46093</v>
      </c>
      <c r="G16" s="95">
        <v>3710</v>
      </c>
      <c r="H16" s="95">
        <v>6437</v>
      </c>
      <c r="I16" s="95">
        <v>0</v>
      </c>
      <c r="J16" s="95">
        <v>40</v>
      </c>
      <c r="K16" s="95">
        <v>484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  <c r="W16" s="95">
        <v>0</v>
      </c>
      <c r="X16" s="95">
        <v>1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</row>
    <row r="17" spans="1:64">
      <c r="A17" s="158">
        <v>16</v>
      </c>
      <c r="B17" s="95" t="s">
        <v>1033</v>
      </c>
      <c r="C17" s="95" t="s">
        <v>15</v>
      </c>
      <c r="D17" s="95">
        <v>175</v>
      </c>
      <c r="E17" s="95" t="s">
        <v>556</v>
      </c>
      <c r="F17" s="190">
        <v>46027</v>
      </c>
      <c r="G17" s="95">
        <v>6321</v>
      </c>
      <c r="H17" s="95">
        <v>6401</v>
      </c>
      <c r="I17" s="95">
        <v>22</v>
      </c>
      <c r="J17" s="95">
        <v>12</v>
      </c>
      <c r="K17" s="95">
        <v>8244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  <c r="W17" s="95">
        <v>0</v>
      </c>
      <c r="X17" s="95">
        <v>1</v>
      </c>
      <c r="Y17" s="95">
        <v>0</v>
      </c>
      <c r="Z17" s="95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95">
        <v>0</v>
      </c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</row>
    <row r="18" spans="1:64">
      <c r="A18" s="158">
        <v>17</v>
      </c>
      <c r="B18" s="95" t="s">
        <v>491</v>
      </c>
      <c r="C18" s="95" t="s">
        <v>25</v>
      </c>
      <c r="D18" s="95">
        <v>109</v>
      </c>
      <c r="E18" s="95" t="s">
        <v>175</v>
      </c>
      <c r="F18" s="190">
        <v>46034</v>
      </c>
      <c r="G18" s="95">
        <v>404</v>
      </c>
      <c r="H18" s="95">
        <v>12986</v>
      </c>
      <c r="I18" s="95">
        <v>8</v>
      </c>
      <c r="J18" s="95">
        <v>0</v>
      </c>
      <c r="K18" s="95">
        <v>20357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  <c r="W18" s="95">
        <v>0</v>
      </c>
      <c r="X18" s="95">
        <v>1</v>
      </c>
      <c r="Y18" s="95">
        <v>0</v>
      </c>
      <c r="Z18" s="95">
        <v>0</v>
      </c>
      <c r="AA18" s="95">
        <v>0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</row>
    <row r="19" spans="1:64">
      <c r="A19" s="158">
        <v>18</v>
      </c>
      <c r="B19" s="95" t="s">
        <v>1090</v>
      </c>
      <c r="C19" s="95" t="s">
        <v>13</v>
      </c>
      <c r="D19" s="95">
        <v>159</v>
      </c>
      <c r="E19" s="95" t="s">
        <v>16</v>
      </c>
      <c r="F19" s="190">
        <v>46113</v>
      </c>
      <c r="G19" s="95">
        <v>734</v>
      </c>
      <c r="H19" s="95">
        <v>4161</v>
      </c>
      <c r="I19" s="95">
        <v>10</v>
      </c>
      <c r="J19" s="95">
        <v>24</v>
      </c>
      <c r="K19" s="95">
        <v>2375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0</v>
      </c>
      <c r="AD19" s="95">
        <v>0</v>
      </c>
      <c r="AE19" s="95">
        <v>0</v>
      </c>
      <c r="AF19" s="95">
        <v>0</v>
      </c>
      <c r="AG19" s="95">
        <v>0</v>
      </c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</row>
    <row r="20" spans="1:64">
      <c r="A20" s="158">
        <v>19</v>
      </c>
      <c r="B20" s="95" t="s">
        <v>1185</v>
      </c>
      <c r="C20" s="95" t="s">
        <v>25</v>
      </c>
      <c r="D20" s="95">
        <v>170</v>
      </c>
      <c r="E20" s="95" t="s">
        <v>16</v>
      </c>
      <c r="F20" s="190">
        <v>46093</v>
      </c>
      <c r="G20" s="95">
        <v>1081</v>
      </c>
      <c r="H20" s="95">
        <v>4080</v>
      </c>
      <c r="I20" s="95">
        <v>0</v>
      </c>
      <c r="J20" s="95">
        <v>0</v>
      </c>
      <c r="K20" s="95">
        <v>100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  <c r="W20" s="95">
        <v>0</v>
      </c>
      <c r="X20" s="95">
        <v>1</v>
      </c>
      <c r="Y20" s="95">
        <v>0</v>
      </c>
      <c r="Z20" s="95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0</v>
      </c>
      <c r="AF20" s="95">
        <v>0</v>
      </c>
      <c r="AG20" s="95">
        <v>0</v>
      </c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</row>
    <row r="21" spans="1:64">
      <c r="A21" s="158">
        <v>20</v>
      </c>
      <c r="B21" s="95" t="s">
        <v>1181</v>
      </c>
      <c r="C21" s="95" t="s">
        <v>26</v>
      </c>
      <c r="D21" s="95">
        <v>109</v>
      </c>
      <c r="E21" s="95" t="s">
        <v>16</v>
      </c>
      <c r="F21" s="190">
        <v>46088</v>
      </c>
      <c r="G21" s="95">
        <v>401</v>
      </c>
      <c r="H21" s="95">
        <v>13117</v>
      </c>
      <c r="I21" s="95">
        <v>510</v>
      </c>
      <c r="J21" s="95">
        <v>8</v>
      </c>
      <c r="K21" s="95">
        <v>161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1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</row>
    <row r="22" spans="1:64">
      <c r="A22" s="158">
        <v>21</v>
      </c>
      <c r="B22" s="95" t="s">
        <v>1074</v>
      </c>
      <c r="C22" s="95" t="s">
        <v>25</v>
      </c>
      <c r="D22" s="95">
        <v>129</v>
      </c>
      <c r="E22" s="95" t="s">
        <v>589</v>
      </c>
      <c r="F22" s="190">
        <v>45964</v>
      </c>
      <c r="G22" s="95">
        <v>1553</v>
      </c>
      <c r="H22" s="95">
        <v>9790</v>
      </c>
      <c r="I22" s="95">
        <v>0</v>
      </c>
      <c r="J22" s="95">
        <v>0</v>
      </c>
      <c r="K22" s="95">
        <v>3445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</row>
    <row r="23" spans="1:64">
      <c r="A23" s="158">
        <v>22</v>
      </c>
      <c r="B23" s="95" t="s">
        <v>1048</v>
      </c>
      <c r="C23" s="95" t="s">
        <v>22</v>
      </c>
      <c r="D23" s="95">
        <v>122</v>
      </c>
      <c r="E23" s="95" t="s">
        <v>16</v>
      </c>
      <c r="F23" s="190">
        <v>46050</v>
      </c>
      <c r="G23" s="95">
        <v>281</v>
      </c>
      <c r="H23" s="95">
        <v>4653</v>
      </c>
      <c r="I23" s="95">
        <v>1119</v>
      </c>
      <c r="J23" s="95">
        <v>4</v>
      </c>
      <c r="K23" s="95">
        <v>388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</row>
    <row r="24" spans="1:64">
      <c r="A24" s="158">
        <v>23</v>
      </c>
      <c r="B24" s="95" t="s">
        <v>870</v>
      </c>
      <c r="C24" s="95" t="s">
        <v>19</v>
      </c>
      <c r="D24" s="95">
        <v>159</v>
      </c>
      <c r="E24" s="95" t="s">
        <v>556</v>
      </c>
      <c r="F24" s="190">
        <v>45481</v>
      </c>
      <c r="G24" s="95">
        <v>6391</v>
      </c>
      <c r="H24" s="95">
        <v>29797</v>
      </c>
      <c r="I24" s="95">
        <v>496</v>
      </c>
      <c r="J24" s="95">
        <v>46</v>
      </c>
      <c r="K24" s="95">
        <v>33560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  <c r="W24" s="95">
        <v>0</v>
      </c>
      <c r="X24" s="95">
        <v>1</v>
      </c>
      <c r="Y24" s="95">
        <v>0</v>
      </c>
      <c r="Z24" s="95">
        <v>0</v>
      </c>
      <c r="AA24" s="95">
        <v>0</v>
      </c>
      <c r="AB24" s="95">
        <v>0</v>
      </c>
      <c r="AC24" s="95">
        <v>0</v>
      </c>
      <c r="AD24" s="95">
        <v>0</v>
      </c>
      <c r="AE24" s="95">
        <v>0</v>
      </c>
      <c r="AF24" s="95">
        <v>0</v>
      </c>
      <c r="AG24" s="95">
        <v>0</v>
      </c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</row>
    <row r="25" spans="1:64">
      <c r="A25" s="158">
        <v>24</v>
      </c>
      <c r="B25" s="95" t="s">
        <v>1052</v>
      </c>
      <c r="C25" s="95" t="s">
        <v>27</v>
      </c>
      <c r="D25" s="95">
        <v>129</v>
      </c>
      <c r="E25" s="95" t="s">
        <v>589</v>
      </c>
      <c r="F25" s="190">
        <v>45910</v>
      </c>
      <c r="G25" s="95">
        <v>471</v>
      </c>
      <c r="H25" s="95">
        <v>15248</v>
      </c>
      <c r="I25" s="95">
        <v>0</v>
      </c>
      <c r="J25" s="95">
        <v>52</v>
      </c>
      <c r="K25" s="95">
        <v>5340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64">
      <c r="A26" s="158">
        <v>25</v>
      </c>
      <c r="B26" s="95" t="s">
        <v>1173</v>
      </c>
      <c r="C26" s="95" t="s">
        <v>28</v>
      </c>
      <c r="D26" s="95">
        <v>173</v>
      </c>
      <c r="E26" s="95" t="s">
        <v>16</v>
      </c>
      <c r="F26" s="190">
        <v>46108</v>
      </c>
      <c r="G26" s="95">
        <v>988</v>
      </c>
      <c r="H26" s="95">
        <v>5779</v>
      </c>
      <c r="I26" s="95">
        <v>255</v>
      </c>
      <c r="J26" s="95">
        <v>44</v>
      </c>
      <c r="K26" s="95">
        <v>40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</row>
    <row r="27" spans="1:64">
      <c r="A27" s="158">
        <v>26</v>
      </c>
      <c r="B27" s="95" t="s">
        <v>1153</v>
      </c>
      <c r="C27" s="95" t="s">
        <v>25</v>
      </c>
      <c r="D27" s="95">
        <v>109</v>
      </c>
      <c r="E27" s="95" t="s">
        <v>16</v>
      </c>
      <c r="F27" s="190">
        <v>46052</v>
      </c>
      <c r="G27" s="95">
        <v>234</v>
      </c>
      <c r="H27" s="95">
        <v>8550</v>
      </c>
      <c r="I27" s="95">
        <v>405</v>
      </c>
      <c r="J27" s="95">
        <v>0</v>
      </c>
      <c r="K27" s="95">
        <v>88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1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</row>
    <row r="28" spans="1:64">
      <c r="A28" s="158">
        <v>27</v>
      </c>
      <c r="B28" s="95" t="s">
        <v>988</v>
      </c>
      <c r="C28" s="95" t="s">
        <v>25</v>
      </c>
      <c r="D28" s="95">
        <v>129</v>
      </c>
      <c r="E28" s="95" t="s">
        <v>589</v>
      </c>
      <c r="F28" s="190">
        <v>46030</v>
      </c>
      <c r="G28" s="95">
        <v>1209</v>
      </c>
      <c r="H28" s="95">
        <v>5366</v>
      </c>
      <c r="I28" s="95">
        <v>0</v>
      </c>
      <c r="J28" s="95">
        <v>4</v>
      </c>
      <c r="K28" s="95">
        <v>2376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0</v>
      </c>
      <c r="Z28" s="95">
        <v>0</v>
      </c>
      <c r="AA28" s="95">
        <v>0</v>
      </c>
      <c r="AB28" s="95">
        <v>0</v>
      </c>
      <c r="AC28" s="95">
        <v>0</v>
      </c>
      <c r="AD28" s="95">
        <v>0</v>
      </c>
      <c r="AE28" s="95">
        <v>0</v>
      </c>
      <c r="AF28" s="95">
        <v>0</v>
      </c>
      <c r="AG28" s="95">
        <v>0</v>
      </c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64">
      <c r="A29" s="158">
        <v>28</v>
      </c>
      <c r="B29" s="95" t="s">
        <v>1045</v>
      </c>
      <c r="C29" s="95" t="s">
        <v>26</v>
      </c>
      <c r="D29" s="95">
        <v>129</v>
      </c>
      <c r="E29" s="95" t="s">
        <v>589</v>
      </c>
      <c r="F29" s="190">
        <v>46063</v>
      </c>
      <c r="G29" s="95">
        <v>755</v>
      </c>
      <c r="H29" s="95">
        <v>8848</v>
      </c>
      <c r="I29" s="95">
        <v>785</v>
      </c>
      <c r="J29" s="95">
        <v>28</v>
      </c>
      <c r="K29" s="95">
        <v>15598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D29" s="95">
        <v>0</v>
      </c>
      <c r="AE29" s="95">
        <v>0</v>
      </c>
      <c r="AF29" s="95">
        <v>0</v>
      </c>
      <c r="AG29" s="95">
        <v>0</v>
      </c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</row>
    <row r="30" spans="1:64">
      <c r="A30" s="158">
        <v>29</v>
      </c>
      <c r="B30" s="95" t="s">
        <v>1101</v>
      </c>
      <c r="C30" s="95" t="s">
        <v>22</v>
      </c>
      <c r="D30" s="95">
        <v>144</v>
      </c>
      <c r="E30" s="95" t="s">
        <v>589</v>
      </c>
      <c r="F30" s="190">
        <v>45982</v>
      </c>
      <c r="G30" s="95">
        <v>755</v>
      </c>
      <c r="H30" s="95">
        <v>8231</v>
      </c>
      <c r="I30" s="95">
        <v>0</v>
      </c>
      <c r="J30" s="95">
        <v>60</v>
      </c>
      <c r="K30" s="95">
        <v>1676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1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</row>
    <row r="31" spans="1:64">
      <c r="A31" s="158">
        <v>30</v>
      </c>
      <c r="B31" s="95" t="s">
        <v>1188</v>
      </c>
      <c r="C31" s="95" t="s">
        <v>27</v>
      </c>
      <c r="D31" s="95">
        <v>122</v>
      </c>
      <c r="E31" s="95" t="s">
        <v>16</v>
      </c>
      <c r="F31" s="190">
        <v>46113</v>
      </c>
      <c r="G31" s="95">
        <v>115</v>
      </c>
      <c r="H31" s="95">
        <v>115</v>
      </c>
      <c r="I31" s="95">
        <v>0</v>
      </c>
      <c r="J31" s="95">
        <v>12</v>
      </c>
      <c r="K31" s="95">
        <v>0</v>
      </c>
      <c r="L31" s="95">
        <v>30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</row>
    <row r="32" spans="1:64">
      <c r="A32" s="158">
        <v>31</v>
      </c>
      <c r="B32" s="95" t="s">
        <v>1077</v>
      </c>
      <c r="C32" s="95" t="s">
        <v>13</v>
      </c>
      <c r="D32" s="95">
        <v>129</v>
      </c>
      <c r="E32" s="95" t="s">
        <v>16</v>
      </c>
      <c r="F32" s="190">
        <v>45964</v>
      </c>
      <c r="G32" s="95">
        <v>891</v>
      </c>
      <c r="H32" s="95">
        <v>10005</v>
      </c>
      <c r="I32" s="95">
        <v>0</v>
      </c>
      <c r="J32" s="95">
        <v>0</v>
      </c>
      <c r="K32" s="95">
        <v>1207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</row>
    <row r="33" spans="1:64">
      <c r="A33" s="158">
        <v>32</v>
      </c>
      <c r="B33" s="95" t="s">
        <v>1189</v>
      </c>
      <c r="C33" s="95" t="s">
        <v>19</v>
      </c>
      <c r="D33" s="95">
        <v>129</v>
      </c>
      <c r="E33" s="95" t="s">
        <v>16</v>
      </c>
      <c r="F33" s="190">
        <v>46113</v>
      </c>
      <c r="G33" s="95">
        <v>225</v>
      </c>
      <c r="H33" s="95">
        <v>235</v>
      </c>
      <c r="I33" s="95">
        <v>0</v>
      </c>
      <c r="J33" s="95">
        <v>36</v>
      </c>
      <c r="K33" s="95">
        <v>0</v>
      </c>
      <c r="L33" s="95">
        <v>30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0</v>
      </c>
      <c r="AC33" s="95">
        <v>0</v>
      </c>
      <c r="AD33" s="95">
        <v>0</v>
      </c>
      <c r="AE33" s="95">
        <v>0</v>
      </c>
      <c r="AF33" s="95">
        <v>0</v>
      </c>
      <c r="AG33" s="95">
        <v>0</v>
      </c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</row>
    <row r="34" spans="1:64">
      <c r="A34" s="158">
        <v>33</v>
      </c>
      <c r="B34" s="95" t="s">
        <v>1119</v>
      </c>
      <c r="C34" s="95" t="s">
        <v>23</v>
      </c>
      <c r="D34" s="95">
        <v>139</v>
      </c>
      <c r="E34" s="95" t="s">
        <v>16</v>
      </c>
      <c r="F34" s="190">
        <v>46012</v>
      </c>
      <c r="G34" s="95">
        <v>752</v>
      </c>
      <c r="H34" s="95">
        <v>14957</v>
      </c>
      <c r="I34" s="95">
        <v>446</v>
      </c>
      <c r="J34" s="95">
        <v>0</v>
      </c>
      <c r="K34" s="95">
        <v>1560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1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0</v>
      </c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</row>
    <row r="35" spans="1:64">
      <c r="A35" s="158">
        <v>34</v>
      </c>
      <c r="B35" s="95" t="s">
        <v>1013</v>
      </c>
      <c r="C35" s="95" t="s">
        <v>25</v>
      </c>
      <c r="D35" s="95">
        <v>129</v>
      </c>
      <c r="E35" s="95" t="s">
        <v>589</v>
      </c>
      <c r="F35" s="190">
        <v>45745</v>
      </c>
      <c r="G35" s="95">
        <v>3477</v>
      </c>
      <c r="H35" s="95">
        <v>19632</v>
      </c>
      <c r="I35" s="95">
        <v>0</v>
      </c>
      <c r="J35" s="95">
        <v>48</v>
      </c>
      <c r="K35" s="95">
        <v>5494</v>
      </c>
      <c r="L35" s="95">
        <v>45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1</v>
      </c>
      <c r="Y35" s="95">
        <v>0</v>
      </c>
      <c r="Z35" s="95">
        <v>0</v>
      </c>
      <c r="AA35" s="95">
        <v>0</v>
      </c>
      <c r="AB35" s="95">
        <v>0</v>
      </c>
      <c r="AC35" s="95">
        <v>0</v>
      </c>
      <c r="AD35" s="95">
        <v>0</v>
      </c>
      <c r="AE35" s="95">
        <v>0</v>
      </c>
      <c r="AF35" s="95">
        <v>0</v>
      </c>
      <c r="AG35" s="95">
        <v>0</v>
      </c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</row>
    <row r="36" spans="1:64">
      <c r="A36" s="158">
        <v>35</v>
      </c>
      <c r="B36" s="95" t="s">
        <v>1155</v>
      </c>
      <c r="C36" s="95" t="s">
        <v>13</v>
      </c>
      <c r="D36" s="95">
        <v>173</v>
      </c>
      <c r="E36" s="95" t="s">
        <v>16</v>
      </c>
      <c r="F36" s="190">
        <v>46069</v>
      </c>
      <c r="G36" s="95">
        <v>4423</v>
      </c>
      <c r="H36" s="95">
        <v>5258</v>
      </c>
      <c r="I36" s="95">
        <v>0</v>
      </c>
      <c r="J36" s="95">
        <v>16</v>
      </c>
      <c r="K36" s="95">
        <v>450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1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</row>
    <row r="37" spans="1:64">
      <c r="A37" s="158">
        <v>36</v>
      </c>
      <c r="B37" s="95" t="s">
        <v>1073</v>
      </c>
      <c r="C37" s="95" t="s">
        <v>15</v>
      </c>
      <c r="D37" s="95">
        <v>129</v>
      </c>
      <c r="E37" s="95" t="s">
        <v>16</v>
      </c>
      <c r="F37" s="190">
        <v>45964</v>
      </c>
      <c r="G37" s="95">
        <v>912</v>
      </c>
      <c r="H37" s="95">
        <v>9836</v>
      </c>
      <c r="I37" s="95">
        <v>0</v>
      </c>
      <c r="J37" s="95">
        <v>0</v>
      </c>
      <c r="K37" s="95">
        <v>1211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0</v>
      </c>
      <c r="Z37" s="95">
        <v>0</v>
      </c>
      <c r="AA37" s="95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0</v>
      </c>
      <c r="AG37" s="95">
        <v>0</v>
      </c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64">
      <c r="A38" s="158">
        <v>37</v>
      </c>
      <c r="B38" s="95" t="s">
        <v>1139</v>
      </c>
      <c r="C38" s="95" t="s">
        <v>19</v>
      </c>
      <c r="D38" s="95">
        <v>170</v>
      </c>
      <c r="E38" s="95" t="s">
        <v>16</v>
      </c>
      <c r="F38" s="190">
        <v>46034</v>
      </c>
      <c r="G38" s="95">
        <v>508</v>
      </c>
      <c r="H38" s="95">
        <v>10688</v>
      </c>
      <c r="I38" s="95">
        <v>8000</v>
      </c>
      <c r="J38" s="95">
        <v>4</v>
      </c>
      <c r="K38" s="95">
        <v>669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  <c r="W38" s="95">
        <v>0</v>
      </c>
      <c r="X38" s="95">
        <v>0</v>
      </c>
      <c r="Y38" s="95">
        <v>0</v>
      </c>
      <c r="Z38" s="95">
        <v>0</v>
      </c>
      <c r="AA38" s="95">
        <v>0</v>
      </c>
      <c r="AB38" s="95">
        <v>0</v>
      </c>
      <c r="AC38" s="95">
        <v>0</v>
      </c>
      <c r="AD38" s="95">
        <v>0</v>
      </c>
      <c r="AE38" s="95">
        <v>0</v>
      </c>
      <c r="AF38" s="95">
        <v>0</v>
      </c>
      <c r="AG38" s="95">
        <v>0</v>
      </c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</row>
    <row r="39" spans="1:64">
      <c r="A39" s="158">
        <v>38</v>
      </c>
      <c r="B39" s="95" t="s">
        <v>1042</v>
      </c>
      <c r="C39" s="95" t="s">
        <v>1043</v>
      </c>
      <c r="D39" s="95">
        <v>138</v>
      </c>
      <c r="E39" s="95" t="s">
        <v>589</v>
      </c>
      <c r="F39" s="190">
        <v>45907</v>
      </c>
      <c r="G39" s="95">
        <v>596</v>
      </c>
      <c r="H39" s="95">
        <v>16466</v>
      </c>
      <c r="I39" s="95">
        <v>0</v>
      </c>
      <c r="J39" s="95">
        <v>56</v>
      </c>
      <c r="K39" s="95">
        <v>5448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95">
        <v>0</v>
      </c>
      <c r="U39" s="95">
        <v>0</v>
      </c>
      <c r="V39" s="95">
        <v>0</v>
      </c>
      <c r="W39" s="95">
        <v>0</v>
      </c>
      <c r="X39" s="95">
        <v>1</v>
      </c>
      <c r="Y39" s="95">
        <v>0</v>
      </c>
      <c r="Z39" s="95">
        <v>0</v>
      </c>
      <c r="AA39" s="95">
        <v>0</v>
      </c>
      <c r="AB39" s="95">
        <v>0</v>
      </c>
      <c r="AC39" s="95">
        <v>0</v>
      </c>
      <c r="AD39" s="95">
        <v>0</v>
      </c>
      <c r="AE39" s="95">
        <v>0</v>
      </c>
      <c r="AF39" s="95">
        <v>0</v>
      </c>
      <c r="AG39" s="95">
        <v>0</v>
      </c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</row>
    <row r="40" spans="1:64">
      <c r="A40" s="158">
        <v>39</v>
      </c>
      <c r="B40" s="95" t="s">
        <v>1104</v>
      </c>
      <c r="C40" s="95" t="s">
        <v>24</v>
      </c>
      <c r="D40" s="95">
        <v>89</v>
      </c>
      <c r="E40" s="95" t="s">
        <v>589</v>
      </c>
      <c r="F40" s="190">
        <v>45968</v>
      </c>
      <c r="G40" s="95">
        <v>854</v>
      </c>
      <c r="H40" s="95">
        <v>7360</v>
      </c>
      <c r="I40" s="95">
        <v>0</v>
      </c>
      <c r="J40" s="95">
        <v>60</v>
      </c>
      <c r="K40" s="95">
        <v>2670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1</v>
      </c>
      <c r="Y40" s="95">
        <v>0</v>
      </c>
      <c r="Z40" s="95">
        <v>0</v>
      </c>
      <c r="AA40" s="95">
        <v>0</v>
      </c>
      <c r="AB40" s="95">
        <v>0</v>
      </c>
      <c r="AC40" s="95">
        <v>0</v>
      </c>
      <c r="AD40" s="95">
        <v>0</v>
      </c>
      <c r="AE40" s="95">
        <v>0</v>
      </c>
      <c r="AF40" s="95">
        <v>0</v>
      </c>
      <c r="AG40" s="95">
        <v>0</v>
      </c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</row>
    <row r="41" spans="1:64">
      <c r="A41" s="158">
        <v>40</v>
      </c>
      <c r="B41" s="95" t="s">
        <v>1072</v>
      </c>
      <c r="C41" s="95" t="s">
        <v>20</v>
      </c>
      <c r="D41" s="95">
        <v>129</v>
      </c>
      <c r="E41" s="95" t="s">
        <v>556</v>
      </c>
      <c r="F41" s="190">
        <v>45938</v>
      </c>
      <c r="G41" s="95">
        <v>1263</v>
      </c>
      <c r="H41" s="95">
        <v>8667</v>
      </c>
      <c r="I41" s="95">
        <v>651</v>
      </c>
      <c r="J41" s="95">
        <v>114</v>
      </c>
      <c r="K41" s="95">
        <v>7684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1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</row>
    <row r="42" spans="1:64">
      <c r="A42" s="158">
        <v>41</v>
      </c>
      <c r="B42" s="95" t="s">
        <v>1112</v>
      </c>
      <c r="C42" s="95" t="s">
        <v>19</v>
      </c>
      <c r="D42" s="95">
        <v>109</v>
      </c>
      <c r="E42" s="95" t="s">
        <v>589</v>
      </c>
      <c r="F42" s="190">
        <v>46011</v>
      </c>
      <c r="G42" s="95">
        <v>298</v>
      </c>
      <c r="H42" s="95">
        <v>8269</v>
      </c>
      <c r="I42" s="95">
        <v>0</v>
      </c>
      <c r="J42" s="95">
        <v>24</v>
      </c>
      <c r="K42" s="95">
        <v>2085</v>
      </c>
      <c r="L42" s="95">
        <v>0</v>
      </c>
      <c r="M42" s="95">
        <v>0</v>
      </c>
      <c r="N42" s="95">
        <v>0</v>
      </c>
      <c r="O42" s="95">
        <v>0</v>
      </c>
      <c r="P42" s="95">
        <v>0</v>
      </c>
      <c r="Q42" s="95">
        <v>0</v>
      </c>
      <c r="R42" s="95">
        <v>0</v>
      </c>
      <c r="S42" s="95">
        <v>0</v>
      </c>
      <c r="T42" s="95">
        <v>0</v>
      </c>
      <c r="U42" s="95">
        <v>0</v>
      </c>
      <c r="V42" s="95">
        <v>0</v>
      </c>
      <c r="W42" s="95">
        <v>0</v>
      </c>
      <c r="X42" s="95">
        <v>0</v>
      </c>
      <c r="Y42" s="95">
        <v>0</v>
      </c>
      <c r="Z42" s="95">
        <v>0</v>
      </c>
      <c r="AA42" s="95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0</v>
      </c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</row>
    <row r="43" spans="1:64">
      <c r="A43" s="158">
        <v>42</v>
      </c>
      <c r="B43" s="95" t="s">
        <v>1186</v>
      </c>
      <c r="C43" s="95" t="s">
        <v>22</v>
      </c>
      <c r="D43" s="95">
        <v>144</v>
      </c>
      <c r="E43" s="95" t="s">
        <v>16</v>
      </c>
      <c r="F43" s="190">
        <v>46108</v>
      </c>
      <c r="G43" s="95">
        <v>4126</v>
      </c>
      <c r="H43" s="95">
        <v>6541</v>
      </c>
      <c r="I43" s="95">
        <v>3614</v>
      </c>
      <c r="J43" s="95">
        <v>24</v>
      </c>
      <c r="K43" s="95">
        <v>4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95">
        <v>0</v>
      </c>
      <c r="R43" s="95">
        <v>0</v>
      </c>
      <c r="S43" s="95">
        <v>0</v>
      </c>
      <c r="T43" s="95">
        <v>0</v>
      </c>
      <c r="U43" s="95">
        <v>0</v>
      </c>
      <c r="V43" s="95">
        <v>0</v>
      </c>
      <c r="W43" s="95">
        <v>0</v>
      </c>
      <c r="X43" s="95">
        <v>0</v>
      </c>
      <c r="Y43" s="95">
        <v>0</v>
      </c>
      <c r="Z43" s="95">
        <v>0</v>
      </c>
      <c r="AA43" s="95">
        <v>0</v>
      </c>
      <c r="AB43" s="95">
        <v>0</v>
      </c>
      <c r="AC43" s="95">
        <v>0</v>
      </c>
      <c r="AD43" s="95">
        <v>0</v>
      </c>
      <c r="AE43" s="95">
        <v>0</v>
      </c>
      <c r="AF43" s="95">
        <v>0</v>
      </c>
      <c r="AG43" s="95">
        <v>0</v>
      </c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</row>
    <row r="44" spans="1:64">
      <c r="A44" s="158">
        <v>43</v>
      </c>
      <c r="B44" s="95" t="s">
        <v>1179</v>
      </c>
      <c r="C44" s="95" t="s">
        <v>28</v>
      </c>
      <c r="D44" s="95">
        <v>173</v>
      </c>
      <c r="E44" s="95" t="s">
        <v>16</v>
      </c>
      <c r="F44" s="190">
        <v>46108</v>
      </c>
      <c r="G44" s="95">
        <v>706</v>
      </c>
      <c r="H44" s="95">
        <v>5664</v>
      </c>
      <c r="I44" s="95">
        <v>400</v>
      </c>
      <c r="J44" s="95">
        <v>44</v>
      </c>
      <c r="K44" s="95">
        <v>40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95">
        <v>0</v>
      </c>
      <c r="R44" s="95">
        <v>0</v>
      </c>
      <c r="S44" s="95">
        <v>0</v>
      </c>
      <c r="T44" s="95">
        <v>0</v>
      </c>
      <c r="U44" s="95">
        <v>0</v>
      </c>
      <c r="V44" s="95">
        <v>0</v>
      </c>
      <c r="W44" s="95">
        <v>0</v>
      </c>
      <c r="X44" s="95">
        <v>0</v>
      </c>
      <c r="Y44" s="95">
        <v>0</v>
      </c>
      <c r="Z44" s="95">
        <v>0</v>
      </c>
      <c r="AA44" s="95">
        <v>0</v>
      </c>
      <c r="AB44" s="95">
        <v>0</v>
      </c>
      <c r="AC44" s="95">
        <v>0</v>
      </c>
      <c r="AD44" s="95">
        <v>0</v>
      </c>
      <c r="AE44" s="95">
        <v>0</v>
      </c>
      <c r="AF44" s="95">
        <v>0</v>
      </c>
      <c r="AG44" s="95">
        <v>0</v>
      </c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</row>
    <row r="45" spans="1:64">
      <c r="A45" s="158">
        <v>44</v>
      </c>
      <c r="B45" s="95" t="s">
        <v>1176</v>
      </c>
      <c r="C45" s="95" t="s">
        <v>28</v>
      </c>
      <c r="D45" s="95">
        <v>173</v>
      </c>
      <c r="E45" s="95" t="s">
        <v>16</v>
      </c>
      <c r="F45" s="190">
        <v>46108</v>
      </c>
      <c r="G45" s="95">
        <v>816</v>
      </c>
      <c r="H45" s="95">
        <v>1573</v>
      </c>
      <c r="I45" s="95">
        <v>140</v>
      </c>
      <c r="J45" s="95">
        <v>44</v>
      </c>
      <c r="K45" s="95">
        <v>40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  <c r="AC45" s="95">
        <v>0</v>
      </c>
      <c r="AD45" s="95">
        <v>0</v>
      </c>
      <c r="AE45" s="95">
        <v>0</v>
      </c>
      <c r="AF45" s="95">
        <v>0</v>
      </c>
      <c r="AG45" s="95">
        <v>0</v>
      </c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</row>
    <row r="46" spans="1:64">
      <c r="A46" s="158">
        <v>45</v>
      </c>
      <c r="B46" s="95" t="s">
        <v>1132</v>
      </c>
      <c r="C46" s="95" t="s">
        <v>22</v>
      </c>
      <c r="D46" s="95">
        <v>129</v>
      </c>
      <c r="E46" s="95" t="s">
        <v>16</v>
      </c>
      <c r="F46" s="190">
        <v>46046</v>
      </c>
      <c r="G46" s="95">
        <v>4079</v>
      </c>
      <c r="H46" s="95">
        <v>7444</v>
      </c>
      <c r="I46" s="95">
        <v>0</v>
      </c>
      <c r="J46" s="95">
        <v>56</v>
      </c>
      <c r="K46" s="95">
        <v>948</v>
      </c>
      <c r="L46" s="95">
        <v>0</v>
      </c>
      <c r="M46" s="95">
        <v>0</v>
      </c>
      <c r="N46" s="95">
        <v>10</v>
      </c>
      <c r="O46" s="95">
        <v>0</v>
      </c>
      <c r="P46" s="95">
        <v>0</v>
      </c>
      <c r="Q46" s="95">
        <v>0</v>
      </c>
      <c r="R46" s="95">
        <v>0</v>
      </c>
      <c r="S46" s="95">
        <v>10</v>
      </c>
      <c r="T46" s="95">
        <v>1291061</v>
      </c>
      <c r="U46" s="95">
        <v>0</v>
      </c>
      <c r="V46" s="95">
        <v>0</v>
      </c>
      <c r="W46" s="95">
        <v>0</v>
      </c>
      <c r="X46" s="95">
        <v>1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</row>
    <row r="47" spans="1:64">
      <c r="A47" s="158">
        <v>46</v>
      </c>
      <c r="B47" s="95" t="s">
        <v>1133</v>
      </c>
      <c r="C47" s="95" t="s">
        <v>22</v>
      </c>
      <c r="D47" s="95">
        <v>159</v>
      </c>
      <c r="E47" s="95" t="s">
        <v>16</v>
      </c>
      <c r="F47" s="190">
        <v>46029</v>
      </c>
      <c r="G47" s="95">
        <v>485</v>
      </c>
      <c r="H47" s="95">
        <v>5011</v>
      </c>
      <c r="I47" s="95">
        <v>0</v>
      </c>
      <c r="J47" s="95">
        <v>20</v>
      </c>
      <c r="K47" s="95">
        <v>1130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95">
        <v>0</v>
      </c>
      <c r="AD47" s="95">
        <v>0</v>
      </c>
      <c r="AE47" s="95">
        <v>0</v>
      </c>
      <c r="AF47" s="95">
        <v>0</v>
      </c>
      <c r="AG47" s="95">
        <v>0</v>
      </c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</row>
    <row r="48" spans="1:64">
      <c r="A48" s="158">
        <v>47</v>
      </c>
      <c r="B48" s="95" t="s">
        <v>1091</v>
      </c>
      <c r="C48" s="95" t="s">
        <v>26</v>
      </c>
      <c r="D48" s="95">
        <v>109</v>
      </c>
      <c r="E48" s="95" t="s">
        <v>589</v>
      </c>
      <c r="F48" s="190">
        <v>45954</v>
      </c>
      <c r="G48" s="95">
        <v>1031</v>
      </c>
      <c r="H48" s="95">
        <v>22971</v>
      </c>
      <c r="I48" s="95">
        <v>0</v>
      </c>
      <c r="J48" s="95">
        <v>44</v>
      </c>
      <c r="K48" s="95">
        <v>2530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  <c r="W48" s="95">
        <v>0</v>
      </c>
      <c r="X48" s="95">
        <v>0</v>
      </c>
      <c r="Y48" s="95">
        <v>0</v>
      </c>
      <c r="Z48" s="95">
        <v>0</v>
      </c>
      <c r="AA48" s="95">
        <v>0</v>
      </c>
      <c r="AB48" s="95">
        <v>0</v>
      </c>
      <c r="AC48" s="95">
        <v>0</v>
      </c>
      <c r="AD48" s="95">
        <v>0</v>
      </c>
      <c r="AE48" s="95">
        <v>0</v>
      </c>
      <c r="AF48" s="95">
        <v>0</v>
      </c>
      <c r="AG48" s="95">
        <v>0</v>
      </c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</row>
    <row r="49" spans="1:64">
      <c r="A49" s="158">
        <v>48</v>
      </c>
      <c r="B49" s="95" t="s">
        <v>1157</v>
      </c>
      <c r="C49" s="95" t="s">
        <v>22</v>
      </c>
      <c r="D49" s="95">
        <v>155</v>
      </c>
      <c r="E49" s="95" t="s">
        <v>16</v>
      </c>
      <c r="F49" s="190">
        <v>46078</v>
      </c>
      <c r="G49" s="95">
        <v>481</v>
      </c>
      <c r="H49" s="95">
        <v>14512</v>
      </c>
      <c r="I49" s="95">
        <v>250</v>
      </c>
      <c r="J49" s="95">
        <v>40</v>
      </c>
      <c r="K49" s="95">
        <v>736</v>
      </c>
      <c r="L49" s="95">
        <v>0</v>
      </c>
      <c r="M49" s="95">
        <v>0</v>
      </c>
      <c r="N49" s="95">
        <v>3</v>
      </c>
      <c r="O49" s="95">
        <v>0</v>
      </c>
      <c r="P49" s="95">
        <v>0</v>
      </c>
      <c r="Q49" s="95">
        <v>0</v>
      </c>
      <c r="R49" s="95">
        <v>0</v>
      </c>
      <c r="S49" s="95">
        <v>3</v>
      </c>
      <c r="T49" s="95">
        <v>429717</v>
      </c>
      <c r="U49" s="95">
        <v>0</v>
      </c>
      <c r="V49" s="95">
        <v>0</v>
      </c>
      <c r="W49" s="95">
        <v>0</v>
      </c>
      <c r="X49" s="95">
        <v>1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  <c r="AE49" s="95">
        <v>0</v>
      </c>
      <c r="AF49" s="95">
        <v>0</v>
      </c>
      <c r="AG49" s="95">
        <v>0</v>
      </c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</row>
    <row r="50" spans="1:64">
      <c r="A50" s="158">
        <v>49</v>
      </c>
      <c r="B50" s="95" t="s">
        <v>966</v>
      </c>
      <c r="C50" s="95" t="s">
        <v>13</v>
      </c>
      <c r="D50" s="95">
        <v>129</v>
      </c>
      <c r="E50" s="95" t="s">
        <v>589</v>
      </c>
      <c r="F50" s="190">
        <v>46075</v>
      </c>
      <c r="G50" s="95">
        <v>2123</v>
      </c>
      <c r="H50" s="95">
        <v>11973</v>
      </c>
      <c r="I50" s="95">
        <v>0</v>
      </c>
      <c r="J50" s="95">
        <v>12</v>
      </c>
      <c r="K50" s="95">
        <v>8606</v>
      </c>
      <c r="L50" s="95">
        <v>0</v>
      </c>
      <c r="M50" s="95">
        <v>0</v>
      </c>
      <c r="N50" s="95">
        <v>0</v>
      </c>
      <c r="O50" s="95">
        <v>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  <c r="AE50" s="95">
        <v>0</v>
      </c>
      <c r="AF50" s="95">
        <v>0</v>
      </c>
      <c r="AG50" s="95">
        <v>0</v>
      </c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</row>
    <row r="51" spans="1:64">
      <c r="A51" s="158">
        <v>50</v>
      </c>
      <c r="B51" s="95" t="s">
        <v>1040</v>
      </c>
      <c r="C51" s="95" t="s">
        <v>22</v>
      </c>
      <c r="D51" s="95">
        <v>144</v>
      </c>
      <c r="E51" s="95" t="s">
        <v>589</v>
      </c>
      <c r="F51" s="190">
        <v>46052</v>
      </c>
      <c r="G51" s="95">
        <v>495</v>
      </c>
      <c r="H51" s="95">
        <v>25672</v>
      </c>
      <c r="I51" s="95">
        <v>12487</v>
      </c>
      <c r="J51" s="95">
        <v>4</v>
      </c>
      <c r="K51" s="95">
        <v>3194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  <c r="AE51" s="95">
        <v>0</v>
      </c>
      <c r="AF51" s="95">
        <v>0</v>
      </c>
      <c r="AG51" s="95">
        <v>0</v>
      </c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</row>
    <row r="52" spans="1:64">
      <c r="A52" s="158">
        <v>51</v>
      </c>
      <c r="B52" s="95" t="s">
        <v>1018</v>
      </c>
      <c r="C52" s="95" t="s">
        <v>15</v>
      </c>
      <c r="D52" s="95">
        <v>109</v>
      </c>
      <c r="E52" s="95" t="s">
        <v>16</v>
      </c>
      <c r="F52" s="190">
        <v>46058</v>
      </c>
      <c r="G52" s="95">
        <v>5421</v>
      </c>
      <c r="H52" s="95">
        <v>17316</v>
      </c>
      <c r="I52" s="95">
        <v>0</v>
      </c>
      <c r="J52" s="95">
        <v>0</v>
      </c>
      <c r="K52" s="95">
        <v>1008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0</v>
      </c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64">
      <c r="A53" s="158">
        <v>52</v>
      </c>
      <c r="B53" s="95" t="s">
        <v>1174</v>
      </c>
      <c r="C53" s="95" t="s">
        <v>22</v>
      </c>
      <c r="D53" s="95">
        <v>155</v>
      </c>
      <c r="E53" s="95" t="s">
        <v>16</v>
      </c>
      <c r="F53" s="190">
        <v>46100</v>
      </c>
      <c r="G53" s="95">
        <v>14</v>
      </c>
      <c r="H53" s="95">
        <v>254</v>
      </c>
      <c r="I53" s="95">
        <v>0</v>
      </c>
      <c r="J53" s="95">
        <v>0</v>
      </c>
      <c r="K53" s="95">
        <v>144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95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95">
        <v>0</v>
      </c>
      <c r="AD53" s="95">
        <v>0</v>
      </c>
      <c r="AE53" s="95">
        <v>0</v>
      </c>
      <c r="AF53" s="95">
        <v>0</v>
      </c>
      <c r="AG53" s="95">
        <v>0</v>
      </c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64">
      <c r="A54" s="158">
        <v>53</v>
      </c>
      <c r="B54" s="95" t="s">
        <v>1031</v>
      </c>
      <c r="C54" s="95" t="s">
        <v>27</v>
      </c>
      <c r="D54" s="95">
        <v>109</v>
      </c>
      <c r="E54" s="95" t="s">
        <v>16</v>
      </c>
      <c r="F54" s="190">
        <v>46109</v>
      </c>
      <c r="G54" s="95">
        <v>626</v>
      </c>
      <c r="H54" s="95">
        <v>11769</v>
      </c>
      <c r="I54" s="95">
        <v>0</v>
      </c>
      <c r="J54" s="95">
        <v>40</v>
      </c>
      <c r="K54" s="95">
        <v>3397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0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95">
        <v>0</v>
      </c>
      <c r="AD54" s="95">
        <v>0</v>
      </c>
      <c r="AE54" s="95">
        <v>0</v>
      </c>
      <c r="AF54" s="95">
        <v>0</v>
      </c>
      <c r="AG54" s="95">
        <v>0</v>
      </c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64">
      <c r="A55" s="158">
        <v>54</v>
      </c>
      <c r="B55" s="95" t="s">
        <v>1190</v>
      </c>
      <c r="C55" s="95" t="s">
        <v>20</v>
      </c>
      <c r="D55" s="95">
        <v>171</v>
      </c>
      <c r="E55" s="95" t="s">
        <v>16</v>
      </c>
      <c r="F55" s="190">
        <v>46108</v>
      </c>
      <c r="G55" s="95">
        <v>927</v>
      </c>
      <c r="H55" s="95">
        <v>927</v>
      </c>
      <c r="I55" s="95">
        <v>0</v>
      </c>
      <c r="J55" s="95">
        <v>42</v>
      </c>
      <c r="K55" s="95">
        <v>30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5">
        <v>236</v>
      </c>
      <c r="R55" s="95">
        <v>0</v>
      </c>
      <c r="S55" s="95">
        <v>0</v>
      </c>
      <c r="T55" s="95">
        <v>0</v>
      </c>
      <c r="U55" s="95">
        <v>0</v>
      </c>
      <c r="V55" s="95">
        <v>0</v>
      </c>
      <c r="W55" s="95">
        <v>0</v>
      </c>
      <c r="X55" s="95">
        <v>0</v>
      </c>
      <c r="Y55" s="95">
        <v>0</v>
      </c>
      <c r="Z55" s="95">
        <v>0</v>
      </c>
      <c r="AA55" s="95">
        <v>0</v>
      </c>
      <c r="AB55" s="95">
        <v>0</v>
      </c>
      <c r="AC55" s="95">
        <v>0</v>
      </c>
      <c r="AD55" s="95">
        <v>0</v>
      </c>
      <c r="AE55" s="95">
        <v>0</v>
      </c>
      <c r="AF55" s="95">
        <v>0</v>
      </c>
      <c r="AG55" s="95">
        <v>0</v>
      </c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</row>
    <row r="56" spans="1:64">
      <c r="A56" s="158">
        <v>55</v>
      </c>
      <c r="B56" s="95" t="s">
        <v>1032</v>
      </c>
      <c r="C56" s="95" t="s">
        <v>19</v>
      </c>
      <c r="D56" s="95">
        <v>129</v>
      </c>
      <c r="E56" s="95" t="s">
        <v>589</v>
      </c>
      <c r="F56" s="190">
        <v>45846</v>
      </c>
      <c r="G56" s="95">
        <v>2210</v>
      </c>
      <c r="H56" s="95">
        <v>14659</v>
      </c>
      <c r="I56" s="95">
        <v>887</v>
      </c>
      <c r="J56" s="95">
        <v>24</v>
      </c>
      <c r="K56" s="95">
        <v>3194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95">
        <v>60</v>
      </c>
      <c r="R56" s="95">
        <v>0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  <c r="X56" s="95">
        <v>1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D56" s="95">
        <v>0</v>
      </c>
      <c r="AE56" s="95">
        <v>0</v>
      </c>
      <c r="AF56" s="95">
        <v>0</v>
      </c>
      <c r="AG56" s="95">
        <v>0</v>
      </c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</row>
    <row r="57" spans="1:64">
      <c r="A57" s="158">
        <v>56</v>
      </c>
      <c r="B57" s="95" t="s">
        <v>1037</v>
      </c>
      <c r="C57" s="95" t="s">
        <v>25</v>
      </c>
      <c r="D57" s="95">
        <v>129</v>
      </c>
      <c r="E57" s="95" t="s">
        <v>589</v>
      </c>
      <c r="F57" s="190">
        <v>46063</v>
      </c>
      <c r="G57" s="95">
        <v>1331</v>
      </c>
      <c r="H57" s="95">
        <v>8940</v>
      </c>
      <c r="I57" s="95">
        <v>855</v>
      </c>
      <c r="J57" s="95">
        <v>28</v>
      </c>
      <c r="K57" s="95">
        <v>15770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0</v>
      </c>
      <c r="AG57" s="95">
        <v>0</v>
      </c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</row>
    <row r="58" spans="1:64">
      <c r="A58" s="158">
        <v>57</v>
      </c>
      <c r="B58" s="95" t="s">
        <v>961</v>
      </c>
      <c r="C58" s="95" t="s">
        <v>27</v>
      </c>
      <c r="D58" s="95">
        <v>109</v>
      </c>
      <c r="E58" s="95" t="s">
        <v>16</v>
      </c>
      <c r="F58" s="190">
        <v>46109</v>
      </c>
      <c r="G58" s="95">
        <v>465</v>
      </c>
      <c r="H58" s="95">
        <v>7050</v>
      </c>
      <c r="I58" s="95">
        <v>0</v>
      </c>
      <c r="J58" s="95">
        <v>8</v>
      </c>
      <c r="K58" s="95">
        <v>416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95">
        <v>0</v>
      </c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95">
        <v>0</v>
      </c>
      <c r="AD58" s="95">
        <v>0</v>
      </c>
      <c r="AE58" s="95">
        <v>0</v>
      </c>
      <c r="AF58" s="95">
        <v>0</v>
      </c>
      <c r="AG58" s="95">
        <v>0</v>
      </c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</row>
    <row r="59" spans="1:64">
      <c r="A59" s="158">
        <v>58</v>
      </c>
      <c r="B59" s="95" t="s">
        <v>1142</v>
      </c>
      <c r="C59" s="95" t="s">
        <v>15</v>
      </c>
      <c r="D59" s="95">
        <v>175</v>
      </c>
      <c r="E59" s="95" t="s">
        <v>589</v>
      </c>
      <c r="F59" s="190">
        <v>46054</v>
      </c>
      <c r="G59" s="95">
        <v>679</v>
      </c>
      <c r="H59" s="95">
        <v>10286</v>
      </c>
      <c r="I59" s="95">
        <v>2299</v>
      </c>
      <c r="J59" s="95">
        <v>18</v>
      </c>
      <c r="K59" s="95">
        <v>6668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5">
        <v>0</v>
      </c>
      <c r="R59" s="95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1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D59" s="95">
        <v>0</v>
      </c>
      <c r="AE59" s="95">
        <v>0</v>
      </c>
      <c r="AF59" s="95">
        <v>0</v>
      </c>
      <c r="AG59" s="95">
        <v>0</v>
      </c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</row>
    <row r="60" spans="1:64">
      <c r="A60" s="158">
        <v>59</v>
      </c>
      <c r="B60" s="95" t="s">
        <v>557</v>
      </c>
      <c r="C60" s="95" t="s">
        <v>22</v>
      </c>
      <c r="D60" s="95">
        <v>109</v>
      </c>
      <c r="E60" s="95" t="s">
        <v>175</v>
      </c>
      <c r="F60" s="190">
        <v>46083</v>
      </c>
      <c r="G60" s="95">
        <v>736</v>
      </c>
      <c r="H60" s="95">
        <v>12969</v>
      </c>
      <c r="I60" s="95">
        <v>474</v>
      </c>
      <c r="J60" s="95">
        <v>0</v>
      </c>
      <c r="K60" s="95">
        <v>20625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  <c r="R60" s="95">
        <v>0</v>
      </c>
      <c r="S60" s="95">
        <v>0</v>
      </c>
      <c r="T60" s="95">
        <v>0</v>
      </c>
      <c r="U60" s="95">
        <v>0</v>
      </c>
      <c r="V60" s="95">
        <v>0</v>
      </c>
      <c r="W60" s="95">
        <v>0</v>
      </c>
      <c r="X60" s="95">
        <v>1</v>
      </c>
      <c r="Y60" s="95">
        <v>0</v>
      </c>
      <c r="Z60" s="95">
        <v>0</v>
      </c>
      <c r="AA60" s="95">
        <v>0</v>
      </c>
      <c r="AB60" s="95">
        <v>0</v>
      </c>
      <c r="AC60" s="95">
        <v>0</v>
      </c>
      <c r="AD60" s="95">
        <v>0</v>
      </c>
      <c r="AE60" s="95">
        <v>0</v>
      </c>
      <c r="AF60" s="95">
        <v>0</v>
      </c>
      <c r="AG60" s="95">
        <v>0</v>
      </c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</row>
    <row r="61" spans="1:64">
      <c r="A61" s="158">
        <v>60</v>
      </c>
      <c r="B61" s="95" t="s">
        <v>1191</v>
      </c>
      <c r="C61" s="95" t="s">
        <v>25</v>
      </c>
      <c r="D61" s="95">
        <v>121</v>
      </c>
      <c r="E61" s="95" t="s">
        <v>16</v>
      </c>
      <c r="F61" s="190">
        <v>46113</v>
      </c>
      <c r="G61" s="95">
        <v>73</v>
      </c>
      <c r="H61" s="95">
        <v>73</v>
      </c>
      <c r="I61" s="95">
        <v>0</v>
      </c>
      <c r="J61" s="95">
        <v>8</v>
      </c>
      <c r="K61" s="95">
        <v>0</v>
      </c>
      <c r="L61" s="95">
        <v>30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  <c r="R61" s="95">
        <v>0</v>
      </c>
      <c r="S61" s="95">
        <v>0</v>
      </c>
      <c r="T61" s="95">
        <v>0</v>
      </c>
      <c r="U61" s="95">
        <v>0</v>
      </c>
      <c r="V61" s="95">
        <v>0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0</v>
      </c>
      <c r="AE61" s="95">
        <v>0</v>
      </c>
      <c r="AF61" s="95">
        <v>0</v>
      </c>
      <c r="AG61" s="95">
        <v>0</v>
      </c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</row>
    <row r="62" spans="1:64">
      <c r="A62" s="158">
        <v>61</v>
      </c>
      <c r="B62" s="95" t="s">
        <v>1192</v>
      </c>
      <c r="C62" s="95" t="s">
        <v>13</v>
      </c>
      <c r="D62" s="95">
        <v>144</v>
      </c>
      <c r="E62" s="95" t="s">
        <v>16</v>
      </c>
      <c r="F62" s="190">
        <v>46111</v>
      </c>
      <c r="G62" s="95">
        <v>3097</v>
      </c>
      <c r="H62" s="95">
        <v>4924</v>
      </c>
      <c r="I62" s="95">
        <v>2145</v>
      </c>
      <c r="J62" s="95">
        <v>20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95">
        <v>0</v>
      </c>
      <c r="AD62" s="95">
        <v>0</v>
      </c>
      <c r="AE62" s="95">
        <v>0</v>
      </c>
      <c r="AF62" s="95">
        <v>0</v>
      </c>
      <c r="AG62" s="95">
        <v>0</v>
      </c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</row>
    <row r="63" spans="1:64">
      <c r="A63" s="158">
        <v>62</v>
      </c>
      <c r="B63" s="95" t="s">
        <v>1193</v>
      </c>
      <c r="C63" s="95" t="s">
        <v>26</v>
      </c>
      <c r="D63" s="95">
        <v>144</v>
      </c>
      <c r="E63" s="95" t="s">
        <v>16</v>
      </c>
      <c r="F63" s="190">
        <v>46111</v>
      </c>
      <c r="G63" s="95">
        <v>1486</v>
      </c>
      <c r="H63" s="95">
        <v>4940</v>
      </c>
      <c r="I63" s="95">
        <v>1525</v>
      </c>
      <c r="J63" s="95">
        <v>20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95">
        <v>0</v>
      </c>
      <c r="AD63" s="95">
        <v>0</v>
      </c>
      <c r="AE63" s="95">
        <v>0</v>
      </c>
      <c r="AF63" s="95">
        <v>0</v>
      </c>
      <c r="AG63" s="95">
        <v>0</v>
      </c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</row>
    <row r="64" spans="1:64">
      <c r="A64" s="158">
        <v>63</v>
      </c>
      <c r="B64" s="95" t="s">
        <v>1030</v>
      </c>
      <c r="C64" s="95" t="s">
        <v>24</v>
      </c>
      <c r="D64" s="95">
        <v>129</v>
      </c>
      <c r="E64" s="95" t="s">
        <v>589</v>
      </c>
      <c r="F64" s="190">
        <v>45835</v>
      </c>
      <c r="G64" s="95">
        <v>705</v>
      </c>
      <c r="H64" s="95">
        <v>20154</v>
      </c>
      <c r="I64" s="95">
        <v>0</v>
      </c>
      <c r="J64" s="95">
        <v>56</v>
      </c>
      <c r="K64" s="95">
        <v>7041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5">
        <v>0</v>
      </c>
      <c r="X64" s="95">
        <v>0</v>
      </c>
      <c r="Y64" s="95">
        <v>0</v>
      </c>
      <c r="Z64" s="95">
        <v>0</v>
      </c>
      <c r="AA64" s="95">
        <v>0</v>
      </c>
      <c r="AB64" s="95">
        <v>0</v>
      </c>
      <c r="AC64" s="95">
        <v>0</v>
      </c>
      <c r="AD64" s="95">
        <v>0</v>
      </c>
      <c r="AE64" s="95">
        <v>0</v>
      </c>
      <c r="AF64" s="95">
        <v>0</v>
      </c>
      <c r="AG64" s="95">
        <v>0</v>
      </c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</row>
    <row r="65" spans="1:64">
      <c r="A65" s="158">
        <v>64</v>
      </c>
      <c r="B65" s="95" t="s">
        <v>1111</v>
      </c>
      <c r="C65" s="95" t="s">
        <v>21</v>
      </c>
      <c r="D65" s="95">
        <v>139</v>
      </c>
      <c r="E65" s="95" t="s">
        <v>16</v>
      </c>
      <c r="F65" s="190">
        <v>46109</v>
      </c>
      <c r="G65" s="95">
        <v>368</v>
      </c>
      <c r="H65" s="95">
        <v>3855</v>
      </c>
      <c r="I65" s="95">
        <v>1452</v>
      </c>
      <c r="J65" s="95">
        <v>48</v>
      </c>
      <c r="K65" s="95">
        <v>848</v>
      </c>
      <c r="L65" s="95"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95">
        <v>0</v>
      </c>
      <c r="AD65" s="95">
        <v>0</v>
      </c>
      <c r="AE65" s="95">
        <v>0</v>
      </c>
      <c r="AF65" s="95">
        <v>0</v>
      </c>
      <c r="AG65" s="95">
        <v>0</v>
      </c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</row>
    <row r="66" spans="1:64">
      <c r="A66" s="158">
        <v>65</v>
      </c>
      <c r="B66" s="95" t="s">
        <v>1129</v>
      </c>
      <c r="C66" s="95" t="s">
        <v>25</v>
      </c>
      <c r="D66" s="95">
        <v>171</v>
      </c>
      <c r="E66" s="95" t="s">
        <v>16</v>
      </c>
      <c r="F66" s="190">
        <v>46034</v>
      </c>
      <c r="G66" s="95">
        <v>587</v>
      </c>
      <c r="H66" s="95">
        <v>13145</v>
      </c>
      <c r="I66" s="95">
        <v>10510</v>
      </c>
      <c r="J66" s="95">
        <v>4</v>
      </c>
      <c r="K66" s="95">
        <v>701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1</v>
      </c>
      <c r="Y66" s="95">
        <v>0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  <c r="AE66" s="95">
        <v>0</v>
      </c>
      <c r="AF66" s="95">
        <v>0</v>
      </c>
      <c r="AG66" s="95">
        <v>0</v>
      </c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>
      <c r="A67" s="158">
        <v>66</v>
      </c>
      <c r="B67" s="95" t="s">
        <v>558</v>
      </c>
      <c r="C67" s="95" t="s">
        <v>26</v>
      </c>
      <c r="D67" s="95">
        <v>109</v>
      </c>
      <c r="E67" s="95" t="s">
        <v>175</v>
      </c>
      <c r="F67" s="190">
        <v>45814</v>
      </c>
      <c r="G67" s="95">
        <v>492</v>
      </c>
      <c r="H67" s="95">
        <v>13685</v>
      </c>
      <c r="I67" s="95">
        <v>941</v>
      </c>
      <c r="J67" s="95">
        <v>8</v>
      </c>
      <c r="K67" s="95">
        <v>20177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95">
        <v>6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1</v>
      </c>
      <c r="Y67" s="95">
        <v>0</v>
      </c>
      <c r="Z67" s="95">
        <v>0</v>
      </c>
      <c r="AA67" s="95">
        <v>0</v>
      </c>
      <c r="AB67" s="95">
        <v>0</v>
      </c>
      <c r="AC67" s="95">
        <v>0</v>
      </c>
      <c r="AD67" s="95">
        <v>0</v>
      </c>
      <c r="AE67" s="95">
        <v>0</v>
      </c>
      <c r="AF67" s="95">
        <v>0</v>
      </c>
      <c r="AG67" s="95">
        <v>0</v>
      </c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64">
      <c r="A68" s="158">
        <v>67</v>
      </c>
      <c r="B68" s="95" t="s">
        <v>1120</v>
      </c>
      <c r="C68" s="95" t="s">
        <v>24</v>
      </c>
      <c r="D68" s="95">
        <v>109</v>
      </c>
      <c r="E68" s="95" t="s">
        <v>589</v>
      </c>
      <c r="F68" s="190">
        <v>46011</v>
      </c>
      <c r="G68" s="95">
        <v>312</v>
      </c>
      <c r="H68" s="95">
        <v>7683</v>
      </c>
      <c r="I68" s="95">
        <v>0</v>
      </c>
      <c r="J68" s="95">
        <v>28</v>
      </c>
      <c r="K68" s="95">
        <v>1998</v>
      </c>
      <c r="L68" s="95"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95">
        <v>0</v>
      </c>
      <c r="Y68" s="95">
        <v>0</v>
      </c>
      <c r="Z68" s="95">
        <v>0</v>
      </c>
      <c r="AA68" s="95">
        <v>0</v>
      </c>
      <c r="AB68" s="95">
        <v>0</v>
      </c>
      <c r="AC68" s="95">
        <v>0</v>
      </c>
      <c r="AD68" s="95">
        <v>0</v>
      </c>
      <c r="AE68" s="95">
        <v>0</v>
      </c>
      <c r="AF68" s="95">
        <v>0</v>
      </c>
      <c r="AG68" s="95">
        <v>0</v>
      </c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>
      <c r="A69" s="158">
        <v>68</v>
      </c>
      <c r="B69" s="95" t="s">
        <v>1143</v>
      </c>
      <c r="C69" s="95" t="s">
        <v>15</v>
      </c>
      <c r="D69" s="95">
        <v>109</v>
      </c>
      <c r="E69" s="95" t="s">
        <v>16</v>
      </c>
      <c r="F69" s="190">
        <v>46055</v>
      </c>
      <c r="G69" s="95">
        <v>173</v>
      </c>
      <c r="H69" s="95">
        <v>8078</v>
      </c>
      <c r="I69" s="95">
        <v>0</v>
      </c>
      <c r="J69" s="95">
        <v>0</v>
      </c>
      <c r="K69" s="95">
        <v>1056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  <c r="R69" s="95">
        <v>0</v>
      </c>
      <c r="S69" s="95">
        <v>0</v>
      </c>
      <c r="T69" s="95">
        <v>0</v>
      </c>
      <c r="U69" s="95">
        <v>0</v>
      </c>
      <c r="V69" s="95">
        <v>0</v>
      </c>
      <c r="W69" s="95">
        <v>0</v>
      </c>
      <c r="X69" s="95">
        <v>0</v>
      </c>
      <c r="Y69" s="95">
        <v>0</v>
      </c>
      <c r="Z69" s="95">
        <v>0</v>
      </c>
      <c r="AA69" s="95">
        <v>0</v>
      </c>
      <c r="AB69" s="95">
        <v>0</v>
      </c>
      <c r="AC69" s="95">
        <v>0</v>
      </c>
      <c r="AD69" s="95">
        <v>0</v>
      </c>
      <c r="AE69" s="95">
        <v>0</v>
      </c>
      <c r="AF69" s="95">
        <v>0</v>
      </c>
      <c r="AG69" s="95">
        <v>0</v>
      </c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>
      <c r="A70" s="158">
        <v>69</v>
      </c>
      <c r="B70" s="95" t="s">
        <v>1116</v>
      </c>
      <c r="C70" s="95" t="s">
        <v>28</v>
      </c>
      <c r="D70" s="95">
        <v>129</v>
      </c>
      <c r="E70" s="95" t="s">
        <v>16</v>
      </c>
      <c r="F70" s="190">
        <v>46010</v>
      </c>
      <c r="G70" s="95">
        <v>576</v>
      </c>
      <c r="H70" s="95">
        <v>7654</v>
      </c>
      <c r="I70" s="95">
        <v>943</v>
      </c>
      <c r="J70" s="95">
        <v>4</v>
      </c>
      <c r="K70" s="95">
        <v>188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  <c r="R70" s="95">
        <v>0</v>
      </c>
      <c r="S70" s="95">
        <v>0</v>
      </c>
      <c r="T70" s="95">
        <v>0</v>
      </c>
      <c r="U70" s="95">
        <v>0</v>
      </c>
      <c r="V70" s="95">
        <v>0</v>
      </c>
      <c r="W70" s="95">
        <v>0</v>
      </c>
      <c r="X70" s="95">
        <v>1</v>
      </c>
      <c r="Y70" s="95">
        <v>0</v>
      </c>
      <c r="Z70" s="95">
        <v>0</v>
      </c>
      <c r="AA70" s="95">
        <v>0</v>
      </c>
      <c r="AB70" s="95">
        <v>0</v>
      </c>
      <c r="AC70" s="95">
        <v>0</v>
      </c>
      <c r="AD70" s="95">
        <v>0</v>
      </c>
      <c r="AE70" s="95">
        <v>0</v>
      </c>
      <c r="AF70" s="95">
        <v>0</v>
      </c>
      <c r="AG70" s="95">
        <v>0</v>
      </c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>
      <c r="A71" s="158">
        <v>70</v>
      </c>
      <c r="B71" s="95" t="s">
        <v>1134</v>
      </c>
      <c r="C71" s="95" t="s">
        <v>28</v>
      </c>
      <c r="D71" s="95">
        <v>175</v>
      </c>
      <c r="E71" s="95" t="s">
        <v>16</v>
      </c>
      <c r="F71" s="190">
        <v>46037</v>
      </c>
      <c r="G71" s="95">
        <v>3797</v>
      </c>
      <c r="H71" s="95">
        <v>3895</v>
      </c>
      <c r="I71" s="95">
        <v>0</v>
      </c>
      <c r="J71" s="95">
        <v>0</v>
      </c>
      <c r="K71" s="95">
        <v>1350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0</v>
      </c>
      <c r="X71" s="95">
        <v>1</v>
      </c>
      <c r="Y71" s="95">
        <v>0</v>
      </c>
      <c r="Z71" s="95">
        <v>0</v>
      </c>
      <c r="AA71" s="95">
        <v>0</v>
      </c>
      <c r="AB71" s="95">
        <v>0</v>
      </c>
      <c r="AC71" s="95">
        <v>0</v>
      </c>
      <c r="AD71" s="95">
        <v>0</v>
      </c>
      <c r="AE71" s="95">
        <v>0</v>
      </c>
      <c r="AF71" s="95">
        <v>0</v>
      </c>
      <c r="AG71" s="95">
        <v>0</v>
      </c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>
      <c r="A72" s="158">
        <v>71</v>
      </c>
      <c r="B72" s="95" t="s">
        <v>963</v>
      </c>
      <c r="C72" s="95" t="s">
        <v>15</v>
      </c>
      <c r="D72" s="95">
        <v>89</v>
      </c>
      <c r="E72" s="95" t="s">
        <v>589</v>
      </c>
      <c r="F72" s="190">
        <v>46028</v>
      </c>
      <c r="G72" s="95">
        <v>467</v>
      </c>
      <c r="H72" s="95">
        <v>12711</v>
      </c>
      <c r="I72" s="95">
        <v>347</v>
      </c>
      <c r="J72" s="95">
        <v>4</v>
      </c>
      <c r="K72" s="95">
        <v>9672</v>
      </c>
      <c r="L72" s="95">
        <v>0</v>
      </c>
      <c r="M72" s="95">
        <v>0</v>
      </c>
      <c r="N72" s="95">
        <v>1</v>
      </c>
      <c r="O72" s="95">
        <v>0</v>
      </c>
      <c r="P72" s="95">
        <v>0</v>
      </c>
      <c r="Q72" s="95">
        <v>0</v>
      </c>
      <c r="R72" s="95">
        <v>0</v>
      </c>
      <c r="S72" s="95">
        <v>1</v>
      </c>
      <c r="T72" s="95">
        <v>125686</v>
      </c>
      <c r="U72" s="95">
        <v>0</v>
      </c>
      <c r="V72" s="95">
        <v>0</v>
      </c>
      <c r="W72" s="95">
        <v>0</v>
      </c>
      <c r="X72" s="95">
        <v>1</v>
      </c>
      <c r="Y72" s="95">
        <v>0</v>
      </c>
      <c r="Z72" s="95">
        <v>0</v>
      </c>
      <c r="AA72" s="95">
        <v>0</v>
      </c>
      <c r="AB72" s="95">
        <v>0</v>
      </c>
      <c r="AC72" s="95">
        <v>0</v>
      </c>
      <c r="AD72" s="95">
        <v>0</v>
      </c>
      <c r="AE72" s="95">
        <v>0</v>
      </c>
      <c r="AF72" s="95">
        <v>0</v>
      </c>
      <c r="AG72" s="95">
        <v>0</v>
      </c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64">
      <c r="A73" s="158">
        <v>72</v>
      </c>
      <c r="B73" s="95" t="s">
        <v>1114</v>
      </c>
      <c r="C73" s="95" t="s">
        <v>27</v>
      </c>
      <c r="D73" s="95">
        <v>109</v>
      </c>
      <c r="E73" s="95" t="s">
        <v>589</v>
      </c>
      <c r="F73" s="190">
        <v>46011</v>
      </c>
      <c r="G73" s="95">
        <v>282</v>
      </c>
      <c r="H73" s="95">
        <v>8695</v>
      </c>
      <c r="I73" s="95">
        <v>10</v>
      </c>
      <c r="J73" s="95">
        <v>28</v>
      </c>
      <c r="K73" s="95">
        <v>2099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  <c r="R73" s="95">
        <v>0</v>
      </c>
      <c r="S73" s="95">
        <v>0</v>
      </c>
      <c r="T73" s="95">
        <v>0</v>
      </c>
      <c r="U73" s="95">
        <v>0</v>
      </c>
      <c r="V73" s="95">
        <v>0</v>
      </c>
      <c r="W73" s="95">
        <v>0</v>
      </c>
      <c r="X73" s="95">
        <v>0</v>
      </c>
      <c r="Y73" s="95">
        <v>0</v>
      </c>
      <c r="Z73" s="95">
        <v>0</v>
      </c>
      <c r="AA73" s="95">
        <v>0</v>
      </c>
      <c r="AB73" s="95">
        <v>0</v>
      </c>
      <c r="AC73" s="95">
        <v>0</v>
      </c>
      <c r="AD73" s="95">
        <v>0</v>
      </c>
      <c r="AE73" s="95">
        <v>0</v>
      </c>
      <c r="AF73" s="95">
        <v>0</v>
      </c>
      <c r="AG73" s="95">
        <v>0</v>
      </c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>
      <c r="A74" s="158">
        <v>73</v>
      </c>
      <c r="B74" s="95" t="s">
        <v>924</v>
      </c>
      <c r="C74" s="95" t="s">
        <v>20</v>
      </c>
      <c r="D74" s="95">
        <v>138</v>
      </c>
      <c r="E74" s="95" t="s">
        <v>175</v>
      </c>
      <c r="F74" s="190">
        <v>45303</v>
      </c>
      <c r="G74" s="95">
        <v>13146</v>
      </c>
      <c r="H74" s="95">
        <v>47449</v>
      </c>
      <c r="I74" s="95">
        <v>214</v>
      </c>
      <c r="J74" s="95">
        <v>8</v>
      </c>
      <c r="K74" s="95">
        <v>22859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  <c r="R74" s="95">
        <v>0</v>
      </c>
      <c r="S74" s="95">
        <v>0</v>
      </c>
      <c r="T74" s="95">
        <v>0</v>
      </c>
      <c r="U74" s="95">
        <v>0</v>
      </c>
      <c r="V74" s="95">
        <v>0</v>
      </c>
      <c r="W74" s="95">
        <v>0</v>
      </c>
      <c r="X74" s="95">
        <v>1</v>
      </c>
      <c r="Y74" s="95">
        <v>0</v>
      </c>
      <c r="Z74" s="95">
        <v>0</v>
      </c>
      <c r="AA74" s="95">
        <v>0</v>
      </c>
      <c r="AB74" s="95">
        <v>0</v>
      </c>
      <c r="AC74" s="95">
        <v>0</v>
      </c>
      <c r="AD74" s="95">
        <v>0</v>
      </c>
      <c r="AE74" s="95">
        <v>0</v>
      </c>
      <c r="AF74" s="95">
        <v>0</v>
      </c>
      <c r="AG74" s="95">
        <v>0</v>
      </c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>
      <c r="A75" s="158">
        <v>74</v>
      </c>
      <c r="B75" s="95" t="s">
        <v>265</v>
      </c>
      <c r="C75" s="95" t="s">
        <v>18</v>
      </c>
      <c r="D75" s="95">
        <v>170</v>
      </c>
      <c r="E75" s="95" t="s">
        <v>175</v>
      </c>
      <c r="F75" s="190">
        <v>45486</v>
      </c>
      <c r="G75" s="95">
        <v>2208</v>
      </c>
      <c r="H75" s="95">
        <v>34697</v>
      </c>
      <c r="I75" s="95">
        <v>2501</v>
      </c>
      <c r="J75" s="95">
        <v>8</v>
      </c>
      <c r="K75" s="95">
        <v>34218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  <c r="R75" s="95">
        <v>0</v>
      </c>
      <c r="S75" s="95">
        <v>0</v>
      </c>
      <c r="T75" s="95">
        <v>0</v>
      </c>
      <c r="U75" s="95">
        <v>0</v>
      </c>
      <c r="V75" s="95">
        <v>0</v>
      </c>
      <c r="W75" s="95">
        <v>0</v>
      </c>
      <c r="X75" s="95">
        <v>0</v>
      </c>
      <c r="Y75" s="95">
        <v>0</v>
      </c>
      <c r="Z75" s="95">
        <v>0</v>
      </c>
      <c r="AA75" s="95">
        <v>0</v>
      </c>
      <c r="AB75" s="95">
        <v>0</v>
      </c>
      <c r="AC75" s="95">
        <v>0</v>
      </c>
      <c r="AD75" s="95">
        <v>0</v>
      </c>
      <c r="AE75" s="95">
        <v>0</v>
      </c>
      <c r="AF75" s="95">
        <v>0</v>
      </c>
      <c r="AG75" s="95">
        <v>0</v>
      </c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64">
      <c r="A76" s="158">
        <v>75</v>
      </c>
      <c r="B76" s="95" t="s">
        <v>1184</v>
      </c>
      <c r="C76" s="95" t="s">
        <v>25</v>
      </c>
      <c r="D76" s="95">
        <v>155</v>
      </c>
      <c r="E76" s="95" t="s">
        <v>16</v>
      </c>
      <c r="F76" s="190">
        <v>46096</v>
      </c>
      <c r="G76" s="95">
        <v>366</v>
      </c>
      <c r="H76" s="95">
        <v>4670</v>
      </c>
      <c r="I76" s="95">
        <v>0</v>
      </c>
      <c r="J76" s="95">
        <v>8</v>
      </c>
      <c r="K76" s="95">
        <v>28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95">
        <v>0</v>
      </c>
      <c r="R76" s="95">
        <v>0</v>
      </c>
      <c r="S76" s="95">
        <v>0</v>
      </c>
      <c r="T76" s="95">
        <v>0</v>
      </c>
      <c r="U76" s="95">
        <v>0</v>
      </c>
      <c r="V76" s="95">
        <v>0</v>
      </c>
      <c r="W76" s="95">
        <v>0</v>
      </c>
      <c r="X76" s="95">
        <v>1</v>
      </c>
      <c r="Y76" s="95">
        <v>0</v>
      </c>
      <c r="Z76" s="95">
        <v>0</v>
      </c>
      <c r="AA76" s="95">
        <v>0</v>
      </c>
      <c r="AB76" s="95">
        <v>0</v>
      </c>
      <c r="AC76" s="95">
        <v>0</v>
      </c>
      <c r="AD76" s="95">
        <v>0</v>
      </c>
      <c r="AE76" s="95">
        <v>0</v>
      </c>
      <c r="AF76" s="95">
        <v>0</v>
      </c>
      <c r="AG76" s="95">
        <v>0</v>
      </c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64">
      <c r="A77" s="158">
        <v>76</v>
      </c>
      <c r="B77" s="95" t="s">
        <v>1070</v>
      </c>
      <c r="C77" s="95" t="s">
        <v>21</v>
      </c>
      <c r="D77" s="95">
        <v>109</v>
      </c>
      <c r="E77" s="95" t="s">
        <v>589</v>
      </c>
      <c r="F77" s="190">
        <v>45792</v>
      </c>
      <c r="G77" s="95">
        <v>1100</v>
      </c>
      <c r="H77" s="95">
        <v>17385</v>
      </c>
      <c r="I77" s="95">
        <v>0</v>
      </c>
      <c r="J77" s="95">
        <v>40</v>
      </c>
      <c r="K77" s="95">
        <v>6189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  <c r="R77" s="95">
        <v>0</v>
      </c>
      <c r="S77" s="95">
        <v>0</v>
      </c>
      <c r="T77" s="95">
        <v>0</v>
      </c>
      <c r="U77" s="95">
        <v>0</v>
      </c>
      <c r="V77" s="95">
        <v>0</v>
      </c>
      <c r="W77" s="95">
        <v>0</v>
      </c>
      <c r="X77" s="95">
        <v>0</v>
      </c>
      <c r="Y77" s="95">
        <v>0</v>
      </c>
      <c r="Z77" s="95">
        <v>0</v>
      </c>
      <c r="AA77" s="95">
        <v>0</v>
      </c>
      <c r="AB77" s="95">
        <v>0</v>
      </c>
      <c r="AC77" s="95">
        <v>0</v>
      </c>
      <c r="AD77" s="95">
        <v>0</v>
      </c>
      <c r="AE77" s="95">
        <v>0</v>
      </c>
      <c r="AF77" s="95">
        <v>0</v>
      </c>
      <c r="AG77" s="95">
        <v>0</v>
      </c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64">
      <c r="A78" s="158">
        <v>77</v>
      </c>
      <c r="B78" s="95" t="s">
        <v>164</v>
      </c>
      <c r="C78" s="95" t="s">
        <v>13</v>
      </c>
      <c r="D78" s="95">
        <v>109</v>
      </c>
      <c r="E78" s="95" t="s">
        <v>589</v>
      </c>
      <c r="F78" s="190">
        <v>45686</v>
      </c>
      <c r="G78" s="95">
        <v>684</v>
      </c>
      <c r="H78" s="95">
        <v>37266</v>
      </c>
      <c r="I78" s="95">
        <v>2025</v>
      </c>
      <c r="J78" s="95">
        <v>0</v>
      </c>
      <c r="K78" s="95">
        <v>6105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  <c r="R78" s="95">
        <v>0</v>
      </c>
      <c r="S78" s="95">
        <v>0</v>
      </c>
      <c r="T78" s="95">
        <v>0</v>
      </c>
      <c r="U78" s="95">
        <v>0</v>
      </c>
      <c r="V78" s="95">
        <v>0</v>
      </c>
      <c r="W78" s="95">
        <v>0</v>
      </c>
      <c r="X78" s="95">
        <v>1</v>
      </c>
      <c r="Y78" s="95">
        <v>0</v>
      </c>
      <c r="Z78" s="95">
        <v>0</v>
      </c>
      <c r="AA78" s="95">
        <v>0</v>
      </c>
      <c r="AB78" s="95">
        <v>0</v>
      </c>
      <c r="AC78" s="95">
        <v>0</v>
      </c>
      <c r="AD78" s="95">
        <v>0</v>
      </c>
      <c r="AE78" s="95">
        <v>0</v>
      </c>
      <c r="AF78" s="95">
        <v>0</v>
      </c>
      <c r="AG78" s="95">
        <v>0</v>
      </c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64">
      <c r="A79" s="158">
        <v>78</v>
      </c>
      <c r="B79" s="95" t="s">
        <v>1131</v>
      </c>
      <c r="C79" s="95" t="s">
        <v>27</v>
      </c>
      <c r="D79" s="95">
        <v>129</v>
      </c>
      <c r="E79" s="95" t="s">
        <v>16</v>
      </c>
      <c r="F79" s="190">
        <v>46049</v>
      </c>
      <c r="G79" s="95">
        <v>1032</v>
      </c>
      <c r="H79" s="95">
        <v>6686</v>
      </c>
      <c r="I79" s="95">
        <v>0</v>
      </c>
      <c r="J79" s="95">
        <v>0</v>
      </c>
      <c r="K79" s="95">
        <v>630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95">
        <v>0</v>
      </c>
      <c r="R79" s="95">
        <v>0</v>
      </c>
      <c r="S79" s="95">
        <v>0</v>
      </c>
      <c r="T79" s="95">
        <v>0</v>
      </c>
      <c r="U79" s="95">
        <v>0</v>
      </c>
      <c r="V79" s="95">
        <v>0</v>
      </c>
      <c r="W79" s="95">
        <v>0</v>
      </c>
      <c r="X79" s="95">
        <v>1</v>
      </c>
      <c r="Y79" s="95">
        <v>0</v>
      </c>
      <c r="Z79" s="95">
        <v>0</v>
      </c>
      <c r="AA79" s="95">
        <v>0</v>
      </c>
      <c r="AB79" s="95">
        <v>0</v>
      </c>
      <c r="AC79" s="95">
        <v>0</v>
      </c>
      <c r="AD79" s="95">
        <v>0</v>
      </c>
      <c r="AE79" s="95">
        <v>0</v>
      </c>
      <c r="AF79" s="95">
        <v>0</v>
      </c>
      <c r="AG79" s="95">
        <v>0</v>
      </c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64">
      <c r="A80" s="158">
        <v>79</v>
      </c>
      <c r="B80" s="95" t="s">
        <v>1165</v>
      </c>
      <c r="C80" s="95" t="s">
        <v>15</v>
      </c>
      <c r="D80" s="95">
        <v>172</v>
      </c>
      <c r="E80" s="95" t="s">
        <v>16</v>
      </c>
      <c r="F80" s="190">
        <v>46108</v>
      </c>
      <c r="G80" s="95">
        <v>701</v>
      </c>
      <c r="H80" s="95">
        <v>3949</v>
      </c>
      <c r="I80" s="95">
        <v>205</v>
      </c>
      <c r="J80" s="95">
        <v>44</v>
      </c>
      <c r="K80" s="95">
        <v>20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  <c r="R80" s="95">
        <v>0</v>
      </c>
      <c r="S80" s="95">
        <v>0</v>
      </c>
      <c r="T80" s="95">
        <v>0</v>
      </c>
      <c r="U80" s="95">
        <v>0</v>
      </c>
      <c r="V80" s="95">
        <v>0</v>
      </c>
      <c r="W80" s="95">
        <v>0</v>
      </c>
      <c r="X80" s="95">
        <v>0</v>
      </c>
      <c r="Y80" s="95">
        <v>0</v>
      </c>
      <c r="Z80" s="95">
        <v>0</v>
      </c>
      <c r="AA80" s="95">
        <v>0</v>
      </c>
      <c r="AB80" s="95">
        <v>0</v>
      </c>
      <c r="AC80" s="95">
        <v>0</v>
      </c>
      <c r="AD80" s="95">
        <v>0</v>
      </c>
      <c r="AE80" s="95">
        <v>0</v>
      </c>
      <c r="AF80" s="95">
        <v>0</v>
      </c>
      <c r="AG80" s="95">
        <v>0</v>
      </c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>
      <c r="A81" s="158">
        <v>80</v>
      </c>
      <c r="B81" s="95" t="s">
        <v>867</v>
      </c>
      <c r="C81" s="95" t="s">
        <v>24</v>
      </c>
      <c r="D81" s="95">
        <v>129</v>
      </c>
      <c r="E81" s="95" t="s">
        <v>589</v>
      </c>
      <c r="F81" s="190">
        <v>45880</v>
      </c>
      <c r="G81" s="95">
        <v>914</v>
      </c>
      <c r="H81" s="95">
        <v>10463</v>
      </c>
      <c r="I81" s="95">
        <v>1050</v>
      </c>
      <c r="J81" s="95">
        <v>28</v>
      </c>
      <c r="K81" s="95">
        <v>19163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  <c r="R81" s="95">
        <v>0</v>
      </c>
      <c r="S81" s="95">
        <v>0</v>
      </c>
      <c r="T81" s="95">
        <v>0</v>
      </c>
      <c r="U81" s="95">
        <v>0</v>
      </c>
      <c r="V81" s="95">
        <v>0</v>
      </c>
      <c r="W81" s="95">
        <v>0</v>
      </c>
      <c r="X81" s="95">
        <v>0</v>
      </c>
      <c r="Y81" s="95">
        <v>0</v>
      </c>
      <c r="Z81" s="95">
        <v>0</v>
      </c>
      <c r="AA81" s="95">
        <v>0</v>
      </c>
      <c r="AB81" s="95">
        <v>0</v>
      </c>
      <c r="AC81" s="95">
        <v>0</v>
      </c>
      <c r="AD81" s="95">
        <v>0</v>
      </c>
      <c r="AE81" s="95">
        <v>0</v>
      </c>
      <c r="AF81" s="95">
        <v>0</v>
      </c>
      <c r="AG81" s="95">
        <v>0</v>
      </c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</row>
    <row r="82" spans="1:64">
      <c r="A82" s="158">
        <v>81</v>
      </c>
      <c r="B82" s="95" t="s">
        <v>1169</v>
      </c>
      <c r="C82" s="95" t="s">
        <v>15</v>
      </c>
      <c r="D82" s="95">
        <v>109</v>
      </c>
      <c r="E82" s="95" t="s">
        <v>16</v>
      </c>
      <c r="F82" s="190">
        <v>46108</v>
      </c>
      <c r="G82" s="95">
        <v>197</v>
      </c>
      <c r="H82" s="95">
        <v>11076</v>
      </c>
      <c r="I82" s="95">
        <v>473</v>
      </c>
      <c r="J82" s="95">
        <v>24</v>
      </c>
      <c r="K82" s="95">
        <v>28</v>
      </c>
      <c r="L82" s="95"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  <c r="R82" s="95">
        <v>0</v>
      </c>
      <c r="S82" s="95">
        <v>0</v>
      </c>
      <c r="T82" s="95">
        <v>0</v>
      </c>
      <c r="U82" s="95">
        <v>0</v>
      </c>
      <c r="V82" s="95">
        <v>0</v>
      </c>
      <c r="W82" s="95">
        <v>0</v>
      </c>
      <c r="X82" s="95">
        <v>0</v>
      </c>
      <c r="Y82" s="95">
        <v>0</v>
      </c>
      <c r="Z82" s="95">
        <v>0</v>
      </c>
      <c r="AA82" s="95">
        <v>0</v>
      </c>
      <c r="AB82" s="95">
        <v>0</v>
      </c>
      <c r="AC82" s="95">
        <v>0</v>
      </c>
      <c r="AD82" s="95">
        <v>0</v>
      </c>
      <c r="AE82" s="95">
        <v>0</v>
      </c>
      <c r="AF82" s="95">
        <v>0</v>
      </c>
      <c r="AG82" s="95">
        <v>0</v>
      </c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>
      <c r="A83" s="158">
        <v>82</v>
      </c>
      <c r="B83" s="95" t="s">
        <v>962</v>
      </c>
      <c r="C83" s="95" t="s">
        <v>21</v>
      </c>
      <c r="D83" s="95">
        <v>109</v>
      </c>
      <c r="E83" s="95" t="s">
        <v>16</v>
      </c>
      <c r="F83" s="190">
        <v>46079</v>
      </c>
      <c r="G83" s="95">
        <v>294</v>
      </c>
      <c r="H83" s="95">
        <v>5706</v>
      </c>
      <c r="I83" s="95">
        <v>0</v>
      </c>
      <c r="J83" s="95">
        <v>4</v>
      </c>
      <c r="K83" s="95">
        <v>224</v>
      </c>
      <c r="L83" s="95"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  <c r="R83" s="95">
        <v>0</v>
      </c>
      <c r="S83" s="95">
        <v>0</v>
      </c>
      <c r="T83" s="95">
        <v>0</v>
      </c>
      <c r="U83" s="95">
        <v>0</v>
      </c>
      <c r="V83" s="95">
        <v>0</v>
      </c>
      <c r="W83" s="95">
        <v>0</v>
      </c>
      <c r="X83" s="95">
        <v>1</v>
      </c>
      <c r="Y83" s="95">
        <v>0</v>
      </c>
      <c r="Z83" s="95">
        <v>0</v>
      </c>
      <c r="AA83" s="95">
        <v>0</v>
      </c>
      <c r="AB83" s="95">
        <v>0</v>
      </c>
      <c r="AC83" s="95">
        <v>0</v>
      </c>
      <c r="AD83" s="95">
        <v>0</v>
      </c>
      <c r="AE83" s="95">
        <v>0</v>
      </c>
      <c r="AF83" s="95">
        <v>0</v>
      </c>
      <c r="AG83" s="95">
        <v>0</v>
      </c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>
      <c r="A84" s="158">
        <v>83</v>
      </c>
      <c r="B84" s="95" t="s">
        <v>1187</v>
      </c>
      <c r="C84" s="95" t="s">
        <v>22</v>
      </c>
      <c r="D84" s="95">
        <v>155</v>
      </c>
      <c r="E84" s="95" t="s">
        <v>16</v>
      </c>
      <c r="F84" s="190">
        <v>46091</v>
      </c>
      <c r="G84" s="95">
        <v>1134</v>
      </c>
      <c r="H84" s="95">
        <v>4233</v>
      </c>
      <c r="I84" s="95">
        <v>47</v>
      </c>
      <c r="J84" s="95">
        <v>16</v>
      </c>
      <c r="K84" s="95">
        <v>276</v>
      </c>
      <c r="L84" s="95">
        <v>0</v>
      </c>
      <c r="M84" s="95">
        <v>0</v>
      </c>
      <c r="N84" s="95">
        <v>2</v>
      </c>
      <c r="O84" s="95">
        <v>0</v>
      </c>
      <c r="P84" s="95">
        <v>0</v>
      </c>
      <c r="Q84" s="95">
        <v>0</v>
      </c>
      <c r="R84" s="95">
        <v>0</v>
      </c>
      <c r="S84" s="95">
        <v>2</v>
      </c>
      <c r="T84" s="95">
        <v>228097</v>
      </c>
      <c r="U84" s="95">
        <v>0</v>
      </c>
      <c r="V84" s="95">
        <v>0</v>
      </c>
      <c r="W84" s="95">
        <v>0</v>
      </c>
      <c r="X84" s="95">
        <v>1</v>
      </c>
      <c r="Y84" s="95">
        <v>0</v>
      </c>
      <c r="Z84" s="95">
        <v>0</v>
      </c>
      <c r="AA84" s="95">
        <v>0</v>
      </c>
      <c r="AB84" s="95">
        <v>0</v>
      </c>
      <c r="AC84" s="95">
        <v>0</v>
      </c>
      <c r="AD84" s="95">
        <v>0</v>
      </c>
      <c r="AE84" s="95">
        <v>0</v>
      </c>
      <c r="AF84" s="95">
        <v>0</v>
      </c>
      <c r="AG84" s="95">
        <v>0</v>
      </c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>
      <c r="A85" s="158">
        <v>84</v>
      </c>
      <c r="B85" s="95" t="s">
        <v>1046</v>
      </c>
      <c r="C85" s="95" t="s">
        <v>49</v>
      </c>
      <c r="D85" s="95">
        <v>129</v>
      </c>
      <c r="E85" s="95" t="s">
        <v>589</v>
      </c>
      <c r="F85" s="190">
        <v>46063</v>
      </c>
      <c r="G85" s="95">
        <v>818</v>
      </c>
      <c r="H85" s="95">
        <v>8931</v>
      </c>
      <c r="I85" s="95">
        <v>1130</v>
      </c>
      <c r="J85" s="95">
        <v>20</v>
      </c>
      <c r="K85" s="95">
        <v>17564</v>
      </c>
      <c r="L85" s="95"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  <c r="R85" s="95">
        <v>0</v>
      </c>
      <c r="S85" s="95">
        <v>0</v>
      </c>
      <c r="T85" s="95">
        <v>0</v>
      </c>
      <c r="U85" s="95">
        <v>0</v>
      </c>
      <c r="V85" s="95">
        <v>0</v>
      </c>
      <c r="W85" s="95">
        <v>0</v>
      </c>
      <c r="X85" s="95">
        <v>1</v>
      </c>
      <c r="Y85" s="95">
        <v>0</v>
      </c>
      <c r="Z85" s="95">
        <v>0</v>
      </c>
      <c r="AA85" s="95">
        <v>0</v>
      </c>
      <c r="AB85" s="95">
        <v>0</v>
      </c>
      <c r="AC85" s="95">
        <v>0</v>
      </c>
      <c r="AD85" s="95">
        <v>0</v>
      </c>
      <c r="AE85" s="95">
        <v>0</v>
      </c>
      <c r="AF85" s="95">
        <v>0</v>
      </c>
      <c r="AG85" s="95">
        <v>0</v>
      </c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>
      <c r="A86" s="158">
        <v>85</v>
      </c>
      <c r="B86" s="95" t="s">
        <v>997</v>
      </c>
      <c r="C86" s="95" t="s">
        <v>15</v>
      </c>
      <c r="D86" s="95">
        <v>89</v>
      </c>
      <c r="E86" s="95" t="s">
        <v>589</v>
      </c>
      <c r="F86" s="190">
        <v>45968</v>
      </c>
      <c r="G86" s="95">
        <v>536</v>
      </c>
      <c r="H86" s="95">
        <v>9385</v>
      </c>
      <c r="I86" s="95">
        <v>50</v>
      </c>
      <c r="J86" s="95">
        <v>64</v>
      </c>
      <c r="K86" s="95">
        <v>3154</v>
      </c>
      <c r="L86" s="95"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  <c r="R86" s="95">
        <v>0</v>
      </c>
      <c r="S86" s="95">
        <v>0</v>
      </c>
      <c r="T86" s="95">
        <v>0</v>
      </c>
      <c r="U86" s="95">
        <v>0</v>
      </c>
      <c r="V86" s="95">
        <v>0</v>
      </c>
      <c r="W86" s="95">
        <v>0</v>
      </c>
      <c r="X86" s="95">
        <v>1</v>
      </c>
      <c r="Y86" s="95">
        <v>0</v>
      </c>
      <c r="Z86" s="95">
        <v>0</v>
      </c>
      <c r="AA86" s="95">
        <v>0</v>
      </c>
      <c r="AB86" s="95">
        <v>0</v>
      </c>
      <c r="AC86" s="95">
        <v>0</v>
      </c>
      <c r="AD86" s="95">
        <v>0</v>
      </c>
      <c r="AE86" s="95">
        <v>0</v>
      </c>
      <c r="AF86" s="95">
        <v>0</v>
      </c>
      <c r="AG86" s="95">
        <v>0</v>
      </c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</row>
    <row r="87" spans="1:64">
      <c r="A87" s="158">
        <v>86</v>
      </c>
      <c r="B87" s="95" t="s">
        <v>1147</v>
      </c>
      <c r="C87" s="95" t="s">
        <v>22</v>
      </c>
      <c r="D87" s="95">
        <v>155</v>
      </c>
      <c r="E87" s="95" t="s">
        <v>589</v>
      </c>
      <c r="F87" s="190">
        <v>46057</v>
      </c>
      <c r="G87" s="95">
        <v>2705</v>
      </c>
      <c r="H87" s="95">
        <v>12569</v>
      </c>
      <c r="I87" s="95">
        <v>0</v>
      </c>
      <c r="J87" s="95">
        <v>0</v>
      </c>
      <c r="K87" s="95">
        <v>2194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  <c r="R87" s="95">
        <v>0</v>
      </c>
      <c r="S87" s="95">
        <v>0</v>
      </c>
      <c r="T87" s="95">
        <v>0</v>
      </c>
      <c r="U87" s="95">
        <v>0</v>
      </c>
      <c r="V87" s="95">
        <v>0</v>
      </c>
      <c r="W87" s="95">
        <v>0</v>
      </c>
      <c r="X87" s="95">
        <v>1</v>
      </c>
      <c r="Y87" s="95">
        <v>0</v>
      </c>
      <c r="Z87" s="95">
        <v>0</v>
      </c>
      <c r="AA87" s="95">
        <v>0</v>
      </c>
      <c r="AB87" s="95">
        <v>0</v>
      </c>
      <c r="AC87" s="95">
        <v>0</v>
      </c>
      <c r="AD87" s="95">
        <v>0</v>
      </c>
      <c r="AE87" s="95">
        <v>0</v>
      </c>
      <c r="AF87" s="95">
        <v>0</v>
      </c>
      <c r="AG87" s="95">
        <v>0</v>
      </c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64">
      <c r="A88" s="158">
        <v>87</v>
      </c>
      <c r="B88" s="95" t="s">
        <v>1118</v>
      </c>
      <c r="C88" s="95" t="s">
        <v>26</v>
      </c>
      <c r="D88" s="95">
        <v>173</v>
      </c>
      <c r="E88" s="95" t="s">
        <v>589</v>
      </c>
      <c r="F88" s="190">
        <v>46016</v>
      </c>
      <c r="G88" s="95">
        <v>758</v>
      </c>
      <c r="H88" s="95">
        <v>5449</v>
      </c>
      <c r="I88" s="95">
        <v>3750</v>
      </c>
      <c r="J88" s="95">
        <v>76</v>
      </c>
      <c r="K88" s="95">
        <v>3175</v>
      </c>
      <c r="L88" s="95"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  <c r="R88" s="95">
        <v>0</v>
      </c>
      <c r="S88" s="95">
        <v>0</v>
      </c>
      <c r="T88" s="95">
        <v>0</v>
      </c>
      <c r="U88" s="95">
        <v>0</v>
      </c>
      <c r="V88" s="95">
        <v>0</v>
      </c>
      <c r="W88" s="95">
        <v>0</v>
      </c>
      <c r="X88" s="95">
        <v>0</v>
      </c>
      <c r="Y88" s="95">
        <v>0</v>
      </c>
      <c r="Z88" s="95">
        <v>0</v>
      </c>
      <c r="AA88" s="95">
        <v>0</v>
      </c>
      <c r="AB88" s="95">
        <v>0</v>
      </c>
      <c r="AC88" s="95">
        <v>0</v>
      </c>
      <c r="AD88" s="95">
        <v>0</v>
      </c>
      <c r="AE88" s="95">
        <v>0</v>
      </c>
      <c r="AF88" s="95">
        <v>0</v>
      </c>
      <c r="AG88" s="95">
        <v>0</v>
      </c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64">
      <c r="A89" s="158">
        <v>88</v>
      </c>
      <c r="B89" s="95" t="s">
        <v>862</v>
      </c>
      <c r="C89" s="95" t="s">
        <v>22</v>
      </c>
      <c r="D89" s="95">
        <v>155</v>
      </c>
      <c r="E89" s="95" t="s">
        <v>589</v>
      </c>
      <c r="F89" s="190">
        <v>46027</v>
      </c>
      <c r="G89" s="95">
        <v>561</v>
      </c>
      <c r="H89" s="95">
        <v>7770</v>
      </c>
      <c r="I89" s="95">
        <v>1120</v>
      </c>
      <c r="J89" s="95">
        <v>24</v>
      </c>
      <c r="K89" s="95">
        <v>14378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5">
        <v>0</v>
      </c>
      <c r="S89" s="95">
        <v>0</v>
      </c>
      <c r="T89" s="95">
        <v>0</v>
      </c>
      <c r="U89" s="95">
        <v>0</v>
      </c>
      <c r="V89" s="95">
        <v>0</v>
      </c>
      <c r="W89" s="95">
        <v>0</v>
      </c>
      <c r="X89" s="95">
        <v>1</v>
      </c>
      <c r="Y89" s="95">
        <v>0</v>
      </c>
      <c r="Z89" s="95">
        <v>0</v>
      </c>
      <c r="AA89" s="95">
        <v>0</v>
      </c>
      <c r="AB89" s="95">
        <v>0</v>
      </c>
      <c r="AC89" s="95">
        <v>0</v>
      </c>
      <c r="AD89" s="95">
        <v>0</v>
      </c>
      <c r="AE89" s="95">
        <v>0</v>
      </c>
      <c r="AF89" s="95">
        <v>0</v>
      </c>
      <c r="AG89" s="95">
        <v>0</v>
      </c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</row>
    <row r="90" spans="1:64">
      <c r="A90" s="158">
        <v>89</v>
      </c>
      <c r="B90" s="95" t="s">
        <v>1145</v>
      </c>
      <c r="C90" s="95" t="s">
        <v>24</v>
      </c>
      <c r="D90" s="95">
        <v>109</v>
      </c>
      <c r="E90" s="95" t="s">
        <v>16</v>
      </c>
      <c r="F90" s="190">
        <v>46058</v>
      </c>
      <c r="G90" s="95">
        <v>679</v>
      </c>
      <c r="H90" s="95">
        <v>5103</v>
      </c>
      <c r="I90" s="95">
        <v>2683</v>
      </c>
      <c r="J90" s="95">
        <v>24</v>
      </c>
      <c r="K90" s="95">
        <v>1321</v>
      </c>
      <c r="L90" s="95">
        <v>0</v>
      </c>
      <c r="M90" s="95">
        <v>0</v>
      </c>
      <c r="N90" s="95">
        <v>2</v>
      </c>
      <c r="O90" s="95">
        <v>0</v>
      </c>
      <c r="P90" s="95">
        <v>0</v>
      </c>
      <c r="Q90" s="95">
        <v>0</v>
      </c>
      <c r="R90" s="95">
        <v>0</v>
      </c>
      <c r="S90" s="95">
        <v>2</v>
      </c>
      <c r="T90" s="95">
        <v>207405</v>
      </c>
      <c r="U90" s="95">
        <v>0</v>
      </c>
      <c r="V90" s="95">
        <v>0</v>
      </c>
      <c r="W90" s="95">
        <v>0</v>
      </c>
      <c r="X90" s="95">
        <v>1</v>
      </c>
      <c r="Y90" s="95">
        <v>0</v>
      </c>
      <c r="Z90" s="95">
        <v>0</v>
      </c>
      <c r="AA90" s="95">
        <v>0</v>
      </c>
      <c r="AB90" s="95">
        <v>0</v>
      </c>
      <c r="AC90" s="95">
        <v>0</v>
      </c>
      <c r="AD90" s="95">
        <v>0</v>
      </c>
      <c r="AE90" s="95">
        <v>0</v>
      </c>
      <c r="AF90" s="95">
        <v>0</v>
      </c>
      <c r="AG90" s="95">
        <v>0</v>
      </c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>
      <c r="A91" s="158">
        <v>90</v>
      </c>
      <c r="B91" s="95" t="s">
        <v>1024</v>
      </c>
      <c r="C91" s="95" t="s">
        <v>25</v>
      </c>
      <c r="D91" s="95">
        <v>172</v>
      </c>
      <c r="E91" s="95" t="s">
        <v>16</v>
      </c>
      <c r="F91" s="190">
        <v>46028</v>
      </c>
      <c r="G91" s="95">
        <v>1830</v>
      </c>
      <c r="H91" s="95">
        <v>4291</v>
      </c>
      <c r="I91" s="95">
        <v>0</v>
      </c>
      <c r="J91" s="95">
        <v>4</v>
      </c>
      <c r="K91" s="95">
        <v>1046</v>
      </c>
      <c r="L91" s="95"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  <c r="R91" s="95">
        <v>0</v>
      </c>
      <c r="S91" s="95">
        <v>0</v>
      </c>
      <c r="T91" s="95">
        <v>0</v>
      </c>
      <c r="U91" s="95">
        <v>0</v>
      </c>
      <c r="V91" s="95">
        <v>0</v>
      </c>
      <c r="W91" s="95">
        <v>0</v>
      </c>
      <c r="X91" s="95">
        <v>0</v>
      </c>
      <c r="Y91" s="95">
        <v>0</v>
      </c>
      <c r="Z91" s="95">
        <v>0</v>
      </c>
      <c r="AA91" s="95">
        <v>0</v>
      </c>
      <c r="AB91" s="95">
        <v>0</v>
      </c>
      <c r="AC91" s="95">
        <v>0</v>
      </c>
      <c r="AD91" s="95">
        <v>0</v>
      </c>
      <c r="AE91" s="95">
        <v>0</v>
      </c>
      <c r="AF91" s="95">
        <v>0</v>
      </c>
      <c r="AG91" s="95">
        <v>0</v>
      </c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</row>
    <row r="92" spans="1:64">
      <c r="A92" s="158">
        <v>91</v>
      </c>
      <c r="B92" s="95" t="s">
        <v>891</v>
      </c>
      <c r="C92" s="95" t="s">
        <v>24</v>
      </c>
      <c r="D92" s="95">
        <v>129</v>
      </c>
      <c r="E92" s="95" t="s">
        <v>589</v>
      </c>
      <c r="F92" s="190">
        <v>45189</v>
      </c>
      <c r="G92" s="95">
        <v>4736</v>
      </c>
      <c r="H92" s="95">
        <v>63294</v>
      </c>
      <c r="I92" s="95">
        <v>1930</v>
      </c>
      <c r="J92" s="95">
        <v>4</v>
      </c>
      <c r="K92" s="95">
        <v>10658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40</v>
      </c>
      <c r="R92" s="95">
        <v>0</v>
      </c>
      <c r="S92" s="95">
        <v>0</v>
      </c>
      <c r="T92" s="95">
        <v>0</v>
      </c>
      <c r="U92" s="95">
        <v>0</v>
      </c>
      <c r="V92" s="95">
        <v>0</v>
      </c>
      <c r="W92" s="95">
        <v>0</v>
      </c>
      <c r="X92" s="95">
        <v>1</v>
      </c>
      <c r="Y92" s="95">
        <v>0</v>
      </c>
      <c r="Z92" s="95">
        <v>0</v>
      </c>
      <c r="AA92" s="95">
        <v>0</v>
      </c>
      <c r="AB92" s="95">
        <v>0</v>
      </c>
      <c r="AC92" s="95">
        <v>0</v>
      </c>
      <c r="AD92" s="95">
        <v>0</v>
      </c>
      <c r="AE92" s="95">
        <v>0</v>
      </c>
      <c r="AF92" s="95">
        <v>0</v>
      </c>
      <c r="AG92" s="95">
        <v>0</v>
      </c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</row>
    <row r="93" spans="1:64">
      <c r="A93" s="158">
        <v>92</v>
      </c>
      <c r="B93" s="95" t="s">
        <v>493</v>
      </c>
      <c r="C93" s="95" t="s">
        <v>24</v>
      </c>
      <c r="D93" s="95">
        <v>109</v>
      </c>
      <c r="E93" s="95" t="s">
        <v>175</v>
      </c>
      <c r="F93" s="190">
        <v>46034</v>
      </c>
      <c r="G93" s="95">
        <v>733</v>
      </c>
      <c r="H93" s="95">
        <v>20601</v>
      </c>
      <c r="I93" s="95">
        <v>8</v>
      </c>
      <c r="J93" s="95">
        <v>0</v>
      </c>
      <c r="K93" s="95">
        <v>23245</v>
      </c>
      <c r="L93" s="95"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  <c r="R93" s="95">
        <v>0</v>
      </c>
      <c r="S93" s="95">
        <v>0</v>
      </c>
      <c r="T93" s="95">
        <v>0</v>
      </c>
      <c r="U93" s="95">
        <v>0</v>
      </c>
      <c r="V93" s="95">
        <v>0</v>
      </c>
      <c r="W93" s="95">
        <v>0</v>
      </c>
      <c r="X93" s="95">
        <v>0</v>
      </c>
      <c r="Y93" s="95">
        <v>0</v>
      </c>
      <c r="Z93" s="95">
        <v>0</v>
      </c>
      <c r="AA93" s="95">
        <v>0</v>
      </c>
      <c r="AB93" s="95">
        <v>0</v>
      </c>
      <c r="AC93" s="95">
        <v>0</v>
      </c>
      <c r="AD93" s="95">
        <v>0</v>
      </c>
      <c r="AE93" s="95">
        <v>0</v>
      </c>
      <c r="AF93" s="95">
        <v>0</v>
      </c>
      <c r="AG93" s="95">
        <v>0</v>
      </c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</row>
    <row r="94" spans="1:64">
      <c r="A94" s="158">
        <v>93</v>
      </c>
      <c r="B94" s="95" t="s">
        <v>864</v>
      </c>
      <c r="C94" s="95" t="s">
        <v>28</v>
      </c>
      <c r="D94" s="95">
        <v>159</v>
      </c>
      <c r="E94" s="95" t="s">
        <v>589</v>
      </c>
      <c r="F94" s="190">
        <v>46028</v>
      </c>
      <c r="G94" s="95">
        <v>697</v>
      </c>
      <c r="H94" s="95">
        <v>7160</v>
      </c>
      <c r="I94" s="95">
        <v>10</v>
      </c>
      <c r="J94" s="95">
        <v>36</v>
      </c>
      <c r="K94" s="95">
        <v>12269</v>
      </c>
      <c r="L94" s="95"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  <c r="R94" s="95">
        <v>0</v>
      </c>
      <c r="S94" s="95">
        <v>0</v>
      </c>
      <c r="T94" s="95">
        <v>0</v>
      </c>
      <c r="U94" s="95">
        <v>0</v>
      </c>
      <c r="V94" s="95">
        <v>0</v>
      </c>
      <c r="W94" s="95">
        <v>0</v>
      </c>
      <c r="X94" s="95">
        <v>1</v>
      </c>
      <c r="Y94" s="95">
        <v>0</v>
      </c>
      <c r="Z94" s="95">
        <v>0</v>
      </c>
      <c r="AA94" s="95">
        <v>0</v>
      </c>
      <c r="AB94" s="95">
        <v>0</v>
      </c>
      <c r="AC94" s="95">
        <v>0</v>
      </c>
      <c r="AD94" s="95">
        <v>0</v>
      </c>
      <c r="AE94" s="95">
        <v>0</v>
      </c>
      <c r="AF94" s="95">
        <v>0</v>
      </c>
      <c r="AG94" s="95">
        <v>0</v>
      </c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</row>
    <row r="95" spans="1:64">
      <c r="A95" s="158">
        <v>94</v>
      </c>
      <c r="B95" s="95" t="s">
        <v>1180</v>
      </c>
      <c r="C95" s="95" t="s">
        <v>28</v>
      </c>
      <c r="D95" s="95">
        <v>173</v>
      </c>
      <c r="E95" s="95" t="s">
        <v>16</v>
      </c>
      <c r="F95" s="190">
        <v>46108</v>
      </c>
      <c r="G95" s="95">
        <v>960</v>
      </c>
      <c r="H95" s="95">
        <v>5671</v>
      </c>
      <c r="I95" s="95">
        <v>155</v>
      </c>
      <c r="J95" s="95">
        <v>44</v>
      </c>
      <c r="K95" s="95">
        <v>40</v>
      </c>
      <c r="L95" s="95"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  <c r="R95" s="95">
        <v>0</v>
      </c>
      <c r="S95" s="95">
        <v>0</v>
      </c>
      <c r="T95" s="95">
        <v>0</v>
      </c>
      <c r="U95" s="95">
        <v>0</v>
      </c>
      <c r="V95" s="95">
        <v>0</v>
      </c>
      <c r="W95" s="95">
        <v>0</v>
      </c>
      <c r="X95" s="95">
        <v>0</v>
      </c>
      <c r="Y95" s="95">
        <v>0</v>
      </c>
      <c r="Z95" s="95">
        <v>0</v>
      </c>
      <c r="AA95" s="95">
        <v>0</v>
      </c>
      <c r="AB95" s="95">
        <v>0</v>
      </c>
      <c r="AC95" s="95">
        <v>0</v>
      </c>
      <c r="AD95" s="95">
        <v>0</v>
      </c>
      <c r="AE95" s="95">
        <v>0</v>
      </c>
      <c r="AF95" s="95">
        <v>0</v>
      </c>
      <c r="AG95" s="95">
        <v>0</v>
      </c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</row>
    <row r="96" spans="1:64">
      <c r="A96" s="158">
        <v>95</v>
      </c>
      <c r="B96" s="95" t="s">
        <v>1146</v>
      </c>
      <c r="C96" s="95" t="s">
        <v>27</v>
      </c>
      <c r="D96" s="95">
        <v>129</v>
      </c>
      <c r="E96" s="95" t="s">
        <v>16</v>
      </c>
      <c r="F96" s="190">
        <v>46062</v>
      </c>
      <c r="G96" s="95">
        <v>133</v>
      </c>
      <c r="H96" s="95">
        <v>6123</v>
      </c>
      <c r="I96" s="95">
        <v>0</v>
      </c>
      <c r="J96" s="95">
        <v>0</v>
      </c>
      <c r="K96" s="95">
        <v>346</v>
      </c>
      <c r="L96" s="95"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  <c r="R96" s="95">
        <v>0</v>
      </c>
      <c r="S96" s="95">
        <v>0</v>
      </c>
      <c r="T96" s="95">
        <v>0</v>
      </c>
      <c r="U96" s="95">
        <v>0</v>
      </c>
      <c r="V96" s="95">
        <v>0</v>
      </c>
      <c r="W96" s="95">
        <v>0</v>
      </c>
      <c r="X96" s="95">
        <v>0</v>
      </c>
      <c r="Y96" s="95">
        <v>0</v>
      </c>
      <c r="Z96" s="95">
        <v>0</v>
      </c>
      <c r="AA96" s="95">
        <v>0</v>
      </c>
      <c r="AB96" s="95">
        <v>0</v>
      </c>
      <c r="AC96" s="95">
        <v>0</v>
      </c>
      <c r="AD96" s="95">
        <v>0</v>
      </c>
      <c r="AE96" s="95">
        <v>0</v>
      </c>
      <c r="AF96" s="95">
        <v>0</v>
      </c>
      <c r="AG96" s="95">
        <v>0</v>
      </c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</row>
    <row r="97" spans="1:64">
      <c r="A97" s="158">
        <v>96</v>
      </c>
      <c r="B97" s="95" t="s">
        <v>1025</v>
      </c>
      <c r="C97" s="95" t="s">
        <v>28</v>
      </c>
      <c r="D97" s="95">
        <v>175</v>
      </c>
      <c r="E97" s="95" t="s">
        <v>589</v>
      </c>
      <c r="F97" s="190">
        <v>46027</v>
      </c>
      <c r="G97" s="95">
        <v>3082</v>
      </c>
      <c r="H97" s="95">
        <v>6752</v>
      </c>
      <c r="I97" s="95">
        <v>0</v>
      </c>
      <c r="J97" s="95">
        <v>20</v>
      </c>
      <c r="K97" s="95">
        <v>7858</v>
      </c>
      <c r="L97" s="95"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  <c r="R97" s="95">
        <v>0</v>
      </c>
      <c r="S97" s="95">
        <v>0</v>
      </c>
      <c r="T97" s="95">
        <v>0</v>
      </c>
      <c r="U97" s="95">
        <v>0</v>
      </c>
      <c r="V97" s="95">
        <v>0</v>
      </c>
      <c r="W97" s="95">
        <v>0</v>
      </c>
      <c r="X97" s="95">
        <v>1</v>
      </c>
      <c r="Y97" s="95">
        <v>0</v>
      </c>
      <c r="Z97" s="95">
        <v>0</v>
      </c>
      <c r="AA97" s="95">
        <v>0</v>
      </c>
      <c r="AB97" s="95">
        <v>0</v>
      </c>
      <c r="AC97" s="95">
        <v>0</v>
      </c>
      <c r="AD97" s="95">
        <v>0</v>
      </c>
      <c r="AE97" s="95">
        <v>0</v>
      </c>
      <c r="AF97" s="95">
        <v>0</v>
      </c>
      <c r="AG97" s="95">
        <v>0</v>
      </c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</row>
    <row r="98" spans="1:64">
      <c r="A98" s="158">
        <v>97</v>
      </c>
      <c r="B98" s="95" t="s">
        <v>1068</v>
      </c>
      <c r="C98" s="95" t="s">
        <v>24</v>
      </c>
      <c r="D98" s="95">
        <v>175</v>
      </c>
      <c r="E98" s="95" t="s">
        <v>589</v>
      </c>
      <c r="F98" s="190">
        <v>46074</v>
      </c>
      <c r="G98" s="95">
        <v>1426</v>
      </c>
      <c r="H98" s="95">
        <v>7387</v>
      </c>
      <c r="I98" s="95">
        <v>2750</v>
      </c>
      <c r="J98" s="95">
        <v>44</v>
      </c>
      <c r="K98" s="95">
        <v>2281</v>
      </c>
      <c r="L98" s="95"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  <c r="R98" s="95">
        <v>0</v>
      </c>
      <c r="S98" s="95">
        <v>0</v>
      </c>
      <c r="T98" s="95">
        <v>0</v>
      </c>
      <c r="U98" s="95">
        <v>0</v>
      </c>
      <c r="V98" s="95">
        <v>0</v>
      </c>
      <c r="W98" s="95">
        <v>0</v>
      </c>
      <c r="X98" s="95">
        <v>1</v>
      </c>
      <c r="Y98" s="95">
        <v>0</v>
      </c>
      <c r="Z98" s="95">
        <v>0</v>
      </c>
      <c r="AA98" s="95">
        <v>0</v>
      </c>
      <c r="AB98" s="95">
        <v>0</v>
      </c>
      <c r="AC98" s="95">
        <v>0</v>
      </c>
      <c r="AD98" s="95">
        <v>0</v>
      </c>
      <c r="AE98" s="95">
        <v>0</v>
      </c>
      <c r="AF98" s="95">
        <v>0</v>
      </c>
      <c r="AG98" s="95">
        <v>0</v>
      </c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</row>
    <row r="99" spans="1:64">
      <c r="A99" s="158">
        <v>98</v>
      </c>
      <c r="B99" s="95" t="s">
        <v>967</v>
      </c>
      <c r="C99" s="95" t="s">
        <v>27</v>
      </c>
      <c r="D99" s="95">
        <v>129</v>
      </c>
      <c r="E99" s="95" t="s">
        <v>589</v>
      </c>
      <c r="F99" s="190">
        <v>46075</v>
      </c>
      <c r="G99" s="95">
        <v>559</v>
      </c>
      <c r="H99" s="95">
        <v>11161</v>
      </c>
      <c r="I99" s="95">
        <v>0</v>
      </c>
      <c r="J99" s="95">
        <v>8</v>
      </c>
      <c r="K99" s="95">
        <v>8356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5">
        <v>0</v>
      </c>
      <c r="S99" s="95">
        <v>0</v>
      </c>
      <c r="T99" s="95">
        <v>0</v>
      </c>
      <c r="U99" s="95">
        <v>0</v>
      </c>
      <c r="V99" s="95">
        <v>0</v>
      </c>
      <c r="W99" s="95">
        <v>0</v>
      </c>
      <c r="X99" s="95">
        <v>0</v>
      </c>
      <c r="Y99" s="95">
        <v>0</v>
      </c>
      <c r="Z99" s="95">
        <v>0</v>
      </c>
      <c r="AA99" s="95">
        <v>0</v>
      </c>
      <c r="AB99" s="95">
        <v>0</v>
      </c>
      <c r="AC99" s="95">
        <v>0</v>
      </c>
      <c r="AD99" s="95">
        <v>0</v>
      </c>
      <c r="AE99" s="95">
        <v>0</v>
      </c>
      <c r="AF99" s="95">
        <v>0</v>
      </c>
      <c r="AG99" s="95">
        <v>0</v>
      </c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</row>
    <row r="100" spans="1:64">
      <c r="A100" s="158">
        <v>99</v>
      </c>
      <c r="B100" s="95" t="s">
        <v>312</v>
      </c>
      <c r="C100" s="95" t="s">
        <v>22</v>
      </c>
      <c r="D100" s="95">
        <v>159</v>
      </c>
      <c r="E100" s="95" t="s">
        <v>16</v>
      </c>
      <c r="F100" s="190">
        <v>46092</v>
      </c>
      <c r="G100" s="95">
        <v>943</v>
      </c>
      <c r="H100" s="95">
        <v>22337</v>
      </c>
      <c r="I100" s="95">
        <v>3055</v>
      </c>
      <c r="J100" s="95">
        <v>24</v>
      </c>
      <c r="K100" s="95">
        <v>462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  <c r="R100" s="95">
        <v>0</v>
      </c>
      <c r="S100" s="95">
        <v>0</v>
      </c>
      <c r="T100" s="95">
        <v>0</v>
      </c>
      <c r="U100" s="95">
        <v>0</v>
      </c>
      <c r="V100" s="95">
        <v>0</v>
      </c>
      <c r="W100" s="95">
        <v>0</v>
      </c>
      <c r="X100" s="95">
        <v>1</v>
      </c>
      <c r="Y100" s="95">
        <v>0</v>
      </c>
      <c r="Z100" s="95">
        <v>0</v>
      </c>
      <c r="AA100" s="95">
        <v>0</v>
      </c>
      <c r="AB100" s="95">
        <v>0</v>
      </c>
      <c r="AC100" s="95">
        <v>0</v>
      </c>
      <c r="AD100" s="95">
        <v>0</v>
      </c>
      <c r="AE100" s="95">
        <v>0</v>
      </c>
      <c r="AF100" s="95">
        <v>0</v>
      </c>
      <c r="AG100" s="95">
        <v>0</v>
      </c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</row>
    <row r="101" spans="1:64">
      <c r="A101" s="158">
        <v>100</v>
      </c>
      <c r="B101" s="95" t="s">
        <v>983</v>
      </c>
      <c r="C101" s="95" t="s">
        <v>13</v>
      </c>
      <c r="D101" s="95">
        <v>159</v>
      </c>
      <c r="E101" s="95" t="s">
        <v>589</v>
      </c>
      <c r="F101" s="190">
        <v>45515</v>
      </c>
      <c r="G101" s="95">
        <v>746</v>
      </c>
      <c r="H101" s="95">
        <v>30288</v>
      </c>
      <c r="I101" s="95">
        <v>2127</v>
      </c>
      <c r="J101" s="95">
        <v>28</v>
      </c>
      <c r="K101" s="95">
        <v>10919</v>
      </c>
      <c r="L101" s="95"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  <c r="R101" s="95">
        <v>0</v>
      </c>
      <c r="S101" s="95">
        <v>0</v>
      </c>
      <c r="T101" s="95">
        <v>0</v>
      </c>
      <c r="U101" s="95">
        <v>0</v>
      </c>
      <c r="V101" s="95">
        <v>0</v>
      </c>
      <c r="W101" s="95">
        <v>0</v>
      </c>
      <c r="X101" s="95">
        <v>1</v>
      </c>
      <c r="Y101" s="95">
        <v>0</v>
      </c>
      <c r="Z101" s="95">
        <v>0</v>
      </c>
      <c r="AA101" s="95">
        <v>0</v>
      </c>
      <c r="AB101" s="95">
        <v>0</v>
      </c>
      <c r="AC101" s="95">
        <v>0</v>
      </c>
      <c r="AD101" s="95">
        <v>0</v>
      </c>
      <c r="AE101" s="95">
        <v>0</v>
      </c>
      <c r="AF101" s="95">
        <v>0</v>
      </c>
      <c r="AG101" s="95">
        <v>0</v>
      </c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64">
      <c r="A102" s="158">
        <v>101</v>
      </c>
      <c r="B102" s="95" t="s">
        <v>1019</v>
      </c>
      <c r="C102" s="95" t="s">
        <v>26</v>
      </c>
      <c r="D102" s="95">
        <v>129</v>
      </c>
      <c r="E102" s="95" t="s">
        <v>589</v>
      </c>
      <c r="F102" s="190">
        <v>45745</v>
      </c>
      <c r="G102" s="95">
        <v>1509</v>
      </c>
      <c r="H102" s="95">
        <v>20299</v>
      </c>
      <c r="I102" s="95">
        <v>0</v>
      </c>
      <c r="J102" s="95">
        <v>40</v>
      </c>
      <c r="K102" s="95">
        <v>5474</v>
      </c>
      <c r="L102" s="95">
        <v>45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  <c r="R102" s="95">
        <v>0</v>
      </c>
      <c r="S102" s="95">
        <v>0</v>
      </c>
      <c r="T102" s="95">
        <v>0</v>
      </c>
      <c r="U102" s="95">
        <v>0</v>
      </c>
      <c r="V102" s="95">
        <v>0</v>
      </c>
      <c r="W102" s="95">
        <v>0</v>
      </c>
      <c r="X102" s="95">
        <v>0</v>
      </c>
      <c r="Y102" s="95">
        <v>0</v>
      </c>
      <c r="Z102" s="95">
        <v>0</v>
      </c>
      <c r="AA102" s="95">
        <v>0</v>
      </c>
      <c r="AB102" s="95">
        <v>0</v>
      </c>
      <c r="AC102" s="95">
        <v>0</v>
      </c>
      <c r="AD102" s="95">
        <v>0</v>
      </c>
      <c r="AE102" s="95">
        <v>0</v>
      </c>
      <c r="AF102" s="95">
        <v>0</v>
      </c>
      <c r="AG102" s="95">
        <v>0</v>
      </c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</row>
    <row r="103" spans="1:64">
      <c r="A103" s="158">
        <v>102</v>
      </c>
      <c r="B103" s="95" t="s">
        <v>999</v>
      </c>
      <c r="C103" s="95" t="s">
        <v>26</v>
      </c>
      <c r="D103" s="95">
        <v>109</v>
      </c>
      <c r="E103" s="95" t="s">
        <v>16</v>
      </c>
      <c r="F103" s="190">
        <v>46052</v>
      </c>
      <c r="G103" s="95">
        <v>322</v>
      </c>
      <c r="H103" s="95">
        <v>10192</v>
      </c>
      <c r="I103" s="95">
        <v>0</v>
      </c>
      <c r="J103" s="95">
        <v>8</v>
      </c>
      <c r="K103" s="95">
        <v>1332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  <c r="R103" s="95">
        <v>0</v>
      </c>
      <c r="S103" s="95">
        <v>0</v>
      </c>
      <c r="T103" s="95">
        <v>0</v>
      </c>
      <c r="U103" s="95">
        <v>0</v>
      </c>
      <c r="V103" s="95">
        <v>0</v>
      </c>
      <c r="W103" s="95">
        <v>0</v>
      </c>
      <c r="X103" s="95">
        <v>0</v>
      </c>
      <c r="Y103" s="95">
        <v>0</v>
      </c>
      <c r="Z103" s="95">
        <v>0</v>
      </c>
      <c r="AA103" s="95">
        <v>0</v>
      </c>
      <c r="AB103" s="95">
        <v>0</v>
      </c>
      <c r="AC103" s="95">
        <v>0</v>
      </c>
      <c r="AD103" s="95">
        <v>0</v>
      </c>
      <c r="AE103" s="95">
        <v>0</v>
      </c>
      <c r="AF103" s="95">
        <v>0</v>
      </c>
      <c r="AG103" s="95">
        <v>0</v>
      </c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</row>
    <row r="104" spans="1:64">
      <c r="A104" s="158">
        <v>103</v>
      </c>
      <c r="B104" s="95" t="s">
        <v>1069</v>
      </c>
      <c r="C104" s="95" t="s">
        <v>47</v>
      </c>
      <c r="D104" s="95">
        <v>121</v>
      </c>
      <c r="E104" s="95" t="s">
        <v>16</v>
      </c>
      <c r="F104" s="190">
        <v>46065</v>
      </c>
      <c r="G104" s="95">
        <v>322</v>
      </c>
      <c r="H104" s="95">
        <v>5839</v>
      </c>
      <c r="I104" s="95">
        <v>45</v>
      </c>
      <c r="J104" s="95">
        <v>0</v>
      </c>
      <c r="K104" s="95">
        <v>424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  <c r="R104" s="95">
        <v>0</v>
      </c>
      <c r="S104" s="95">
        <v>0</v>
      </c>
      <c r="T104" s="95">
        <v>0</v>
      </c>
      <c r="U104" s="95">
        <v>0</v>
      </c>
      <c r="V104" s="95">
        <v>0</v>
      </c>
      <c r="W104" s="95">
        <v>0</v>
      </c>
      <c r="X104" s="95">
        <v>1</v>
      </c>
      <c r="Y104" s="95">
        <v>0</v>
      </c>
      <c r="Z104" s="95">
        <v>0</v>
      </c>
      <c r="AA104" s="95">
        <v>0</v>
      </c>
      <c r="AB104" s="95">
        <v>0</v>
      </c>
      <c r="AC104" s="95">
        <v>0</v>
      </c>
      <c r="AD104" s="95">
        <v>0</v>
      </c>
      <c r="AE104" s="95">
        <v>0</v>
      </c>
      <c r="AF104" s="95">
        <v>0</v>
      </c>
      <c r="AG104" s="95">
        <v>0</v>
      </c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</row>
    <row r="105" spans="1:64">
      <c r="A105" s="158">
        <v>104</v>
      </c>
      <c r="B105" s="95" t="s">
        <v>1049</v>
      </c>
      <c r="C105" s="95" t="s">
        <v>28</v>
      </c>
      <c r="D105" s="95">
        <v>140</v>
      </c>
      <c r="E105" s="95" t="s">
        <v>589</v>
      </c>
      <c r="F105" s="190">
        <v>45910</v>
      </c>
      <c r="G105" s="95">
        <v>554</v>
      </c>
      <c r="H105" s="95">
        <v>14852</v>
      </c>
      <c r="I105" s="95">
        <v>0</v>
      </c>
      <c r="J105" s="95">
        <v>56</v>
      </c>
      <c r="K105" s="95">
        <v>5355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  <c r="R105" s="95">
        <v>0</v>
      </c>
      <c r="S105" s="95">
        <v>0</v>
      </c>
      <c r="T105" s="95">
        <v>0</v>
      </c>
      <c r="U105" s="95">
        <v>0</v>
      </c>
      <c r="V105" s="95">
        <v>0</v>
      </c>
      <c r="W105" s="95">
        <v>0</v>
      </c>
      <c r="X105" s="95">
        <v>0</v>
      </c>
      <c r="Y105" s="95">
        <v>0</v>
      </c>
      <c r="Z105" s="95">
        <v>0</v>
      </c>
      <c r="AA105" s="95">
        <v>0</v>
      </c>
      <c r="AB105" s="95">
        <v>0</v>
      </c>
      <c r="AC105" s="95">
        <v>0</v>
      </c>
      <c r="AD105" s="95">
        <v>0</v>
      </c>
      <c r="AE105" s="95">
        <v>0</v>
      </c>
      <c r="AF105" s="95">
        <v>0</v>
      </c>
      <c r="AG105" s="95">
        <v>0</v>
      </c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</row>
    <row r="106" spans="1:64">
      <c r="A106" s="158">
        <v>105</v>
      </c>
      <c r="B106" s="95" t="s">
        <v>994</v>
      </c>
      <c r="C106" s="95" t="s">
        <v>26</v>
      </c>
      <c r="D106" s="95">
        <v>129</v>
      </c>
      <c r="E106" s="95" t="s">
        <v>589</v>
      </c>
      <c r="F106" s="190">
        <v>46026</v>
      </c>
      <c r="G106" s="95">
        <v>675</v>
      </c>
      <c r="H106" s="95">
        <v>9551</v>
      </c>
      <c r="I106" s="95">
        <v>65</v>
      </c>
      <c r="J106" s="95">
        <v>0</v>
      </c>
      <c r="K106" s="95">
        <v>4148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  <c r="R106" s="95">
        <v>0</v>
      </c>
      <c r="S106" s="95">
        <v>0</v>
      </c>
      <c r="T106" s="95">
        <v>0</v>
      </c>
      <c r="U106" s="95">
        <v>0</v>
      </c>
      <c r="V106" s="95">
        <v>0</v>
      </c>
      <c r="W106" s="95">
        <v>0</v>
      </c>
      <c r="X106" s="95">
        <v>1</v>
      </c>
      <c r="Y106" s="95">
        <v>0</v>
      </c>
      <c r="Z106" s="95">
        <v>0</v>
      </c>
      <c r="AA106" s="95">
        <v>0</v>
      </c>
      <c r="AB106" s="95">
        <v>0</v>
      </c>
      <c r="AC106" s="95">
        <v>0</v>
      </c>
      <c r="AD106" s="95">
        <v>0</v>
      </c>
      <c r="AE106" s="95">
        <v>0</v>
      </c>
      <c r="AF106" s="95">
        <v>0</v>
      </c>
      <c r="AG106" s="95">
        <v>0</v>
      </c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</row>
    <row r="107" spans="1:64">
      <c r="A107" s="158">
        <v>106</v>
      </c>
      <c r="B107" s="95" t="s">
        <v>1000</v>
      </c>
      <c r="C107" s="95" t="s">
        <v>15</v>
      </c>
      <c r="D107" s="95">
        <v>109</v>
      </c>
      <c r="E107" s="95" t="s">
        <v>589</v>
      </c>
      <c r="F107" s="190">
        <v>46032</v>
      </c>
      <c r="G107" s="95">
        <v>359</v>
      </c>
      <c r="H107" s="95">
        <v>6427</v>
      </c>
      <c r="I107" s="95">
        <v>765</v>
      </c>
      <c r="J107" s="95">
        <v>4</v>
      </c>
      <c r="K107" s="95">
        <v>2526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  <c r="R107" s="95">
        <v>0</v>
      </c>
      <c r="S107" s="95">
        <v>0</v>
      </c>
      <c r="T107" s="95">
        <v>0</v>
      </c>
      <c r="U107" s="95">
        <v>0</v>
      </c>
      <c r="V107" s="95">
        <v>0</v>
      </c>
      <c r="W107" s="95">
        <v>0</v>
      </c>
      <c r="X107" s="95">
        <v>1</v>
      </c>
      <c r="Y107" s="95">
        <v>0</v>
      </c>
      <c r="Z107" s="95">
        <v>0</v>
      </c>
      <c r="AA107" s="95">
        <v>0</v>
      </c>
      <c r="AB107" s="95">
        <v>0</v>
      </c>
      <c r="AC107" s="95">
        <v>0</v>
      </c>
      <c r="AD107" s="95">
        <v>0</v>
      </c>
      <c r="AE107" s="95">
        <v>0</v>
      </c>
      <c r="AF107" s="95">
        <v>0</v>
      </c>
      <c r="AG107" s="95">
        <v>0</v>
      </c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</row>
    <row r="108" spans="1:64">
      <c r="A108" s="158">
        <v>107</v>
      </c>
      <c r="B108" s="95" t="s">
        <v>1161</v>
      </c>
      <c r="C108" s="95" t="s">
        <v>22</v>
      </c>
      <c r="D108" s="95">
        <v>109</v>
      </c>
      <c r="E108" s="95" t="s">
        <v>16</v>
      </c>
      <c r="F108" s="190">
        <v>46093</v>
      </c>
      <c r="G108" s="95">
        <v>1502</v>
      </c>
      <c r="H108" s="95">
        <v>4054</v>
      </c>
      <c r="I108" s="95">
        <v>0</v>
      </c>
      <c r="J108" s="95">
        <v>24</v>
      </c>
      <c r="K108" s="95">
        <v>386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55</v>
      </c>
      <c r="R108" s="95">
        <v>0</v>
      </c>
      <c r="S108" s="95">
        <v>0</v>
      </c>
      <c r="T108" s="95">
        <v>0</v>
      </c>
      <c r="U108" s="95">
        <v>0</v>
      </c>
      <c r="V108" s="95">
        <v>0</v>
      </c>
      <c r="W108" s="95">
        <v>0</v>
      </c>
      <c r="X108" s="95">
        <v>0</v>
      </c>
      <c r="Y108" s="95">
        <v>0</v>
      </c>
      <c r="Z108" s="95">
        <v>0</v>
      </c>
      <c r="AA108" s="95">
        <v>0</v>
      </c>
      <c r="AB108" s="95">
        <v>0</v>
      </c>
      <c r="AC108" s="95">
        <v>0</v>
      </c>
      <c r="AD108" s="95">
        <v>0</v>
      </c>
      <c r="AE108" s="95">
        <v>0</v>
      </c>
      <c r="AF108" s="95">
        <v>0</v>
      </c>
      <c r="AG108" s="95">
        <v>0</v>
      </c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</row>
    <row r="109" spans="1:64">
      <c r="A109" s="158">
        <v>108</v>
      </c>
      <c r="B109" s="95" t="s">
        <v>1075</v>
      </c>
      <c r="C109" s="95" t="s">
        <v>47</v>
      </c>
      <c r="D109" s="95">
        <v>89</v>
      </c>
      <c r="E109" s="95" t="s">
        <v>16</v>
      </c>
      <c r="F109" s="190">
        <v>46109</v>
      </c>
      <c r="G109" s="95">
        <v>3532</v>
      </c>
      <c r="H109" s="95">
        <v>4857</v>
      </c>
      <c r="I109" s="95">
        <v>161</v>
      </c>
      <c r="J109" s="95">
        <v>64</v>
      </c>
      <c r="K109" s="95">
        <v>888</v>
      </c>
      <c r="L109" s="95"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  <c r="R109" s="95">
        <v>0</v>
      </c>
      <c r="S109" s="95">
        <v>0</v>
      </c>
      <c r="T109" s="95">
        <v>0</v>
      </c>
      <c r="U109" s="95">
        <v>0</v>
      </c>
      <c r="V109" s="95">
        <v>0</v>
      </c>
      <c r="W109" s="95">
        <v>0</v>
      </c>
      <c r="X109" s="95">
        <v>0</v>
      </c>
      <c r="Y109" s="95">
        <v>0</v>
      </c>
      <c r="Z109" s="95">
        <v>0</v>
      </c>
      <c r="AA109" s="95">
        <v>0</v>
      </c>
      <c r="AB109" s="95">
        <v>0</v>
      </c>
      <c r="AC109" s="95">
        <v>0</v>
      </c>
      <c r="AD109" s="95">
        <v>0</v>
      </c>
      <c r="AE109" s="95">
        <v>0</v>
      </c>
      <c r="AF109" s="95">
        <v>0</v>
      </c>
      <c r="AG109" s="95">
        <v>0</v>
      </c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</row>
    <row r="110" spans="1:64">
      <c r="A110" s="158">
        <v>109</v>
      </c>
      <c r="B110" s="95" t="s">
        <v>1039</v>
      </c>
      <c r="C110" s="95" t="s">
        <v>28</v>
      </c>
      <c r="D110" s="95">
        <v>129</v>
      </c>
      <c r="E110" s="95" t="s">
        <v>16</v>
      </c>
      <c r="F110" s="190">
        <v>46114</v>
      </c>
      <c r="G110" s="95">
        <v>1624</v>
      </c>
      <c r="H110" s="95">
        <v>9667</v>
      </c>
      <c r="I110" s="95">
        <v>0</v>
      </c>
      <c r="J110" s="95">
        <v>0</v>
      </c>
      <c r="K110" s="95">
        <v>14589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  <c r="R110" s="95">
        <v>0</v>
      </c>
      <c r="S110" s="95">
        <v>0</v>
      </c>
      <c r="T110" s="95">
        <v>0</v>
      </c>
      <c r="U110" s="95">
        <v>0</v>
      </c>
      <c r="V110" s="95">
        <v>0</v>
      </c>
      <c r="W110" s="95">
        <v>0</v>
      </c>
      <c r="X110" s="95">
        <v>0</v>
      </c>
      <c r="Y110" s="95">
        <v>0</v>
      </c>
      <c r="Z110" s="95">
        <v>0</v>
      </c>
      <c r="AA110" s="95">
        <v>0</v>
      </c>
      <c r="AB110" s="95">
        <v>0</v>
      </c>
      <c r="AC110" s="95">
        <v>0</v>
      </c>
      <c r="AD110" s="95">
        <v>0</v>
      </c>
      <c r="AE110" s="95">
        <v>0</v>
      </c>
      <c r="AF110" s="95">
        <v>0</v>
      </c>
      <c r="AG110" s="95">
        <v>0</v>
      </c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</row>
    <row r="111" spans="1:64">
      <c r="A111" s="158">
        <v>110</v>
      </c>
      <c r="B111" s="95" t="s">
        <v>1127</v>
      </c>
      <c r="C111" s="95" t="s">
        <v>20</v>
      </c>
      <c r="D111" s="95">
        <v>129</v>
      </c>
      <c r="E111" s="95" t="s">
        <v>16</v>
      </c>
      <c r="F111" s="190">
        <v>46025</v>
      </c>
      <c r="G111" s="95">
        <v>7861</v>
      </c>
      <c r="H111" s="95">
        <v>7861</v>
      </c>
      <c r="I111" s="95">
        <v>0</v>
      </c>
      <c r="J111" s="95">
        <v>16</v>
      </c>
      <c r="K111" s="95">
        <v>820</v>
      </c>
      <c r="L111" s="95">
        <v>0</v>
      </c>
      <c r="M111" s="95">
        <v>0</v>
      </c>
      <c r="N111" s="95">
        <v>4</v>
      </c>
      <c r="O111" s="95">
        <v>0</v>
      </c>
      <c r="P111" s="95">
        <v>0</v>
      </c>
      <c r="Q111" s="95">
        <v>0</v>
      </c>
      <c r="R111" s="95">
        <v>0</v>
      </c>
      <c r="S111" s="95">
        <v>4</v>
      </c>
      <c r="T111" s="95">
        <v>512467</v>
      </c>
      <c r="U111" s="95">
        <v>0</v>
      </c>
      <c r="V111" s="95">
        <v>0</v>
      </c>
      <c r="W111" s="95">
        <v>0</v>
      </c>
      <c r="X111" s="95">
        <v>0</v>
      </c>
      <c r="Y111" s="95">
        <v>0</v>
      </c>
      <c r="Z111" s="95">
        <v>0</v>
      </c>
      <c r="AA111" s="95">
        <v>0</v>
      </c>
      <c r="AB111" s="95">
        <v>0</v>
      </c>
      <c r="AC111" s="95">
        <v>0</v>
      </c>
      <c r="AD111" s="95">
        <v>0</v>
      </c>
      <c r="AE111" s="95">
        <v>0</v>
      </c>
      <c r="AF111" s="95">
        <v>0</v>
      </c>
      <c r="AG111" s="95">
        <v>0</v>
      </c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</row>
    <row r="112" spans="1:64">
      <c r="A112" s="158">
        <v>111</v>
      </c>
      <c r="B112" s="95" t="s">
        <v>1026</v>
      </c>
      <c r="C112" s="95" t="s">
        <v>19</v>
      </c>
      <c r="D112" s="95">
        <v>175</v>
      </c>
      <c r="E112" s="95" t="s">
        <v>556</v>
      </c>
      <c r="F112" s="190">
        <v>46027</v>
      </c>
      <c r="G112" s="95">
        <v>4100</v>
      </c>
      <c r="H112" s="95">
        <v>6495</v>
      </c>
      <c r="I112" s="95">
        <v>0</v>
      </c>
      <c r="J112" s="95">
        <v>12</v>
      </c>
      <c r="K112" s="95">
        <v>7902</v>
      </c>
      <c r="L112" s="95"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  <c r="R112" s="95">
        <v>0</v>
      </c>
      <c r="S112" s="95">
        <v>0</v>
      </c>
      <c r="T112" s="95">
        <v>0</v>
      </c>
      <c r="U112" s="95">
        <v>0</v>
      </c>
      <c r="V112" s="95">
        <v>0</v>
      </c>
      <c r="W112" s="95">
        <v>0</v>
      </c>
      <c r="X112" s="95">
        <v>1</v>
      </c>
      <c r="Y112" s="95">
        <v>0</v>
      </c>
      <c r="Z112" s="95">
        <v>0</v>
      </c>
      <c r="AA112" s="95">
        <v>0</v>
      </c>
      <c r="AB112" s="95">
        <v>0</v>
      </c>
      <c r="AC112" s="95">
        <v>0</v>
      </c>
      <c r="AD112" s="95">
        <v>0</v>
      </c>
      <c r="AE112" s="95">
        <v>0</v>
      </c>
      <c r="AF112" s="95">
        <v>0</v>
      </c>
      <c r="AG112" s="95">
        <v>0</v>
      </c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</row>
    <row r="113" spans="1:64">
      <c r="A113" s="158">
        <v>112</v>
      </c>
      <c r="B113" s="95" t="s">
        <v>885</v>
      </c>
      <c r="C113" s="95" t="s">
        <v>13</v>
      </c>
      <c r="D113" s="95">
        <v>129</v>
      </c>
      <c r="E113" s="95" t="s">
        <v>175</v>
      </c>
      <c r="F113" s="190">
        <v>45148</v>
      </c>
      <c r="G113" s="95">
        <v>392</v>
      </c>
      <c r="H113" s="95">
        <v>53357</v>
      </c>
      <c r="I113" s="95">
        <v>0</v>
      </c>
      <c r="J113" s="95">
        <v>16</v>
      </c>
      <c r="K113" s="95">
        <v>19951</v>
      </c>
      <c r="L113" s="95">
        <v>0</v>
      </c>
      <c r="M113" s="95">
        <v>0</v>
      </c>
      <c r="N113" s="95">
        <v>1</v>
      </c>
      <c r="O113" s="95">
        <v>0</v>
      </c>
      <c r="P113" s="95">
        <v>0</v>
      </c>
      <c r="Q113" s="95">
        <v>0</v>
      </c>
      <c r="R113" s="95">
        <v>0</v>
      </c>
      <c r="S113" s="95">
        <v>1</v>
      </c>
      <c r="T113" s="95">
        <v>94188</v>
      </c>
      <c r="U113" s="95">
        <v>0</v>
      </c>
      <c r="V113" s="95">
        <v>0</v>
      </c>
      <c r="W113" s="95">
        <v>0</v>
      </c>
      <c r="X113" s="95">
        <v>0</v>
      </c>
      <c r="Y113" s="95">
        <v>0</v>
      </c>
      <c r="Z113" s="95">
        <v>0</v>
      </c>
      <c r="AA113" s="95">
        <v>0</v>
      </c>
      <c r="AB113" s="95">
        <v>0</v>
      </c>
      <c r="AC113" s="95">
        <v>0</v>
      </c>
      <c r="AD113" s="95">
        <v>0</v>
      </c>
      <c r="AE113" s="95">
        <v>0</v>
      </c>
      <c r="AF113" s="95">
        <v>0</v>
      </c>
      <c r="AG113" s="95">
        <v>0</v>
      </c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</row>
    <row r="114" spans="1:64">
      <c r="A114" s="158">
        <v>113</v>
      </c>
      <c r="B114" s="95" t="s">
        <v>1140</v>
      </c>
      <c r="C114" s="95" t="s">
        <v>18</v>
      </c>
      <c r="D114" s="95">
        <v>171</v>
      </c>
      <c r="E114" s="95" t="s">
        <v>16</v>
      </c>
      <c r="F114" s="190">
        <v>46034</v>
      </c>
      <c r="G114" s="95">
        <v>664</v>
      </c>
      <c r="H114" s="95">
        <v>12300</v>
      </c>
      <c r="I114" s="95">
        <v>8832</v>
      </c>
      <c r="J114" s="95">
        <v>18</v>
      </c>
      <c r="K114" s="95">
        <v>1031</v>
      </c>
      <c r="L114" s="95"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  <c r="R114" s="95">
        <v>0</v>
      </c>
      <c r="S114" s="95">
        <v>0</v>
      </c>
      <c r="T114" s="95">
        <v>0</v>
      </c>
      <c r="U114" s="95">
        <v>0</v>
      </c>
      <c r="V114" s="95">
        <v>0</v>
      </c>
      <c r="W114" s="95">
        <v>0</v>
      </c>
      <c r="X114" s="95">
        <v>1</v>
      </c>
      <c r="Y114" s="95">
        <v>0</v>
      </c>
      <c r="Z114" s="95">
        <v>0</v>
      </c>
      <c r="AA114" s="95">
        <v>0</v>
      </c>
      <c r="AB114" s="95">
        <v>0</v>
      </c>
      <c r="AC114" s="95">
        <v>0</v>
      </c>
      <c r="AD114" s="95">
        <v>0</v>
      </c>
      <c r="AE114" s="95">
        <v>0</v>
      </c>
      <c r="AF114" s="95">
        <v>0</v>
      </c>
      <c r="AG114" s="95">
        <v>0</v>
      </c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</row>
    <row r="115" spans="1:64">
      <c r="A115" s="158">
        <v>114</v>
      </c>
      <c r="B115" s="95" t="s">
        <v>1149</v>
      </c>
      <c r="C115" s="95" t="s">
        <v>26</v>
      </c>
      <c r="D115" s="95">
        <v>109</v>
      </c>
      <c r="E115" s="95" t="s">
        <v>16</v>
      </c>
      <c r="F115" s="190">
        <v>46058</v>
      </c>
      <c r="G115" s="95">
        <v>502</v>
      </c>
      <c r="H115" s="95">
        <v>5461</v>
      </c>
      <c r="I115" s="95">
        <v>2572</v>
      </c>
      <c r="J115" s="95">
        <v>24</v>
      </c>
      <c r="K115" s="95">
        <v>1321</v>
      </c>
      <c r="L115" s="95">
        <v>0</v>
      </c>
      <c r="M115" s="95">
        <v>0</v>
      </c>
      <c r="N115" s="95">
        <v>2</v>
      </c>
      <c r="O115" s="95">
        <v>0</v>
      </c>
      <c r="P115" s="95">
        <v>0</v>
      </c>
      <c r="Q115" s="95">
        <v>0</v>
      </c>
      <c r="R115" s="95">
        <v>0</v>
      </c>
      <c r="S115" s="95">
        <v>2</v>
      </c>
      <c r="T115" s="95">
        <v>218991</v>
      </c>
      <c r="U115" s="95">
        <v>0</v>
      </c>
      <c r="V115" s="95">
        <v>0</v>
      </c>
      <c r="W115" s="95">
        <v>0</v>
      </c>
      <c r="X115" s="95">
        <v>0</v>
      </c>
      <c r="Y115" s="95">
        <v>0</v>
      </c>
      <c r="Z115" s="95">
        <v>0</v>
      </c>
      <c r="AA115" s="95">
        <v>0</v>
      </c>
      <c r="AB115" s="95">
        <v>0</v>
      </c>
      <c r="AC115" s="95">
        <v>0</v>
      </c>
      <c r="AD115" s="95">
        <v>0</v>
      </c>
      <c r="AE115" s="95">
        <v>0</v>
      </c>
      <c r="AF115" s="95">
        <v>0</v>
      </c>
      <c r="AG115" s="95">
        <v>0</v>
      </c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</row>
    <row r="116" spans="1:64">
      <c r="A116" s="158">
        <v>115</v>
      </c>
      <c r="B116" s="95" t="s">
        <v>1044</v>
      </c>
      <c r="C116" s="95" t="s">
        <v>20</v>
      </c>
      <c r="D116" s="95">
        <v>136</v>
      </c>
      <c r="E116" s="95" t="s">
        <v>589</v>
      </c>
      <c r="F116" s="190">
        <v>45898</v>
      </c>
      <c r="G116" s="95">
        <v>871</v>
      </c>
      <c r="H116" s="95">
        <v>16750</v>
      </c>
      <c r="I116" s="95">
        <v>0</v>
      </c>
      <c r="J116" s="95">
        <v>52</v>
      </c>
      <c r="K116" s="95">
        <v>5568</v>
      </c>
      <c r="L116" s="95"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  <c r="R116" s="95">
        <v>0</v>
      </c>
      <c r="S116" s="95">
        <v>0</v>
      </c>
      <c r="T116" s="95">
        <v>0</v>
      </c>
      <c r="U116" s="95">
        <v>0</v>
      </c>
      <c r="V116" s="95">
        <v>0</v>
      </c>
      <c r="W116" s="95">
        <v>0</v>
      </c>
      <c r="X116" s="95">
        <v>1</v>
      </c>
      <c r="Y116" s="95">
        <v>0</v>
      </c>
      <c r="Z116" s="95">
        <v>0</v>
      </c>
      <c r="AA116" s="95">
        <v>0</v>
      </c>
      <c r="AB116" s="95">
        <v>0</v>
      </c>
      <c r="AC116" s="95">
        <v>0</v>
      </c>
      <c r="AD116" s="95">
        <v>0</v>
      </c>
      <c r="AE116" s="95">
        <v>0</v>
      </c>
      <c r="AF116" s="95">
        <v>0</v>
      </c>
      <c r="AG116" s="95">
        <v>0</v>
      </c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</row>
    <row r="117" spans="1:64">
      <c r="A117" s="158">
        <v>116</v>
      </c>
      <c r="B117" s="95" t="s">
        <v>1009</v>
      </c>
      <c r="C117" s="95" t="s">
        <v>15</v>
      </c>
      <c r="D117" s="95">
        <v>129</v>
      </c>
      <c r="E117" s="95" t="s">
        <v>589</v>
      </c>
      <c r="F117" s="190">
        <v>46057</v>
      </c>
      <c r="G117" s="95">
        <v>541</v>
      </c>
      <c r="H117" s="95">
        <v>10253</v>
      </c>
      <c r="I117" s="95">
        <v>0</v>
      </c>
      <c r="J117" s="95">
        <v>21</v>
      </c>
      <c r="K117" s="95">
        <v>9061</v>
      </c>
      <c r="L117" s="95"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  <c r="R117" s="95">
        <v>0</v>
      </c>
      <c r="S117" s="95">
        <v>0</v>
      </c>
      <c r="T117" s="95">
        <v>0</v>
      </c>
      <c r="U117" s="95">
        <v>0</v>
      </c>
      <c r="V117" s="95">
        <v>0</v>
      </c>
      <c r="W117" s="95">
        <v>0</v>
      </c>
      <c r="X117" s="95">
        <v>1</v>
      </c>
      <c r="Y117" s="95">
        <v>0</v>
      </c>
      <c r="Z117" s="95">
        <v>0</v>
      </c>
      <c r="AA117" s="95">
        <v>0</v>
      </c>
      <c r="AB117" s="95">
        <v>0</v>
      </c>
      <c r="AC117" s="95">
        <v>0</v>
      </c>
      <c r="AD117" s="95">
        <v>0</v>
      </c>
      <c r="AE117" s="95">
        <v>0</v>
      </c>
      <c r="AF117" s="95">
        <v>0</v>
      </c>
      <c r="AG117" s="95">
        <v>0</v>
      </c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</row>
    <row r="118" spans="1:64">
      <c r="A118" s="158">
        <v>117</v>
      </c>
      <c r="B118" s="95" t="s">
        <v>1194</v>
      </c>
      <c r="C118" s="95" t="s">
        <v>23</v>
      </c>
      <c r="D118" s="95">
        <v>155</v>
      </c>
      <c r="E118" s="95" t="s">
        <v>16</v>
      </c>
      <c r="F118" s="190">
        <v>46108</v>
      </c>
      <c r="G118" s="95">
        <v>517</v>
      </c>
      <c r="H118" s="95">
        <v>3347</v>
      </c>
      <c r="I118" s="95">
        <v>230</v>
      </c>
      <c r="J118" s="95">
        <v>24</v>
      </c>
      <c r="K118" s="95">
        <v>60</v>
      </c>
      <c r="L118" s="95"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  <c r="R118" s="95">
        <v>0</v>
      </c>
      <c r="S118" s="95">
        <v>0</v>
      </c>
      <c r="T118" s="95">
        <v>0</v>
      </c>
      <c r="U118" s="95">
        <v>0</v>
      </c>
      <c r="V118" s="95">
        <v>0</v>
      </c>
      <c r="W118" s="95">
        <v>0</v>
      </c>
      <c r="X118" s="95">
        <v>0</v>
      </c>
      <c r="Y118" s="95">
        <v>0</v>
      </c>
      <c r="Z118" s="95">
        <v>0</v>
      </c>
      <c r="AA118" s="95">
        <v>0</v>
      </c>
      <c r="AB118" s="95">
        <v>0</v>
      </c>
      <c r="AC118" s="95">
        <v>0</v>
      </c>
      <c r="AD118" s="95">
        <v>0</v>
      </c>
      <c r="AE118" s="95">
        <v>0</v>
      </c>
      <c r="AF118" s="95">
        <v>0</v>
      </c>
      <c r="AG118" s="95">
        <v>0</v>
      </c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</row>
    <row r="119" spans="1:64">
      <c r="A119" s="158">
        <v>118</v>
      </c>
      <c r="B119" s="95" t="s">
        <v>1015</v>
      </c>
      <c r="C119" s="95" t="s">
        <v>13</v>
      </c>
      <c r="D119" s="95">
        <v>129</v>
      </c>
      <c r="E119" s="95" t="s">
        <v>175</v>
      </c>
      <c r="F119" s="190">
        <v>45400</v>
      </c>
      <c r="G119" s="95">
        <v>541</v>
      </c>
      <c r="H119" s="95">
        <v>34226</v>
      </c>
      <c r="I119" s="95">
        <v>4154</v>
      </c>
      <c r="J119" s="95">
        <v>17</v>
      </c>
      <c r="K119" s="95">
        <v>41152</v>
      </c>
      <c r="L119" s="95"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  <c r="R119" s="95">
        <v>0</v>
      </c>
      <c r="S119" s="95">
        <v>0</v>
      </c>
      <c r="T119" s="95">
        <v>0</v>
      </c>
      <c r="U119" s="95">
        <v>0</v>
      </c>
      <c r="V119" s="95">
        <v>0</v>
      </c>
      <c r="W119" s="95">
        <v>0</v>
      </c>
      <c r="X119" s="95">
        <v>1</v>
      </c>
      <c r="Y119" s="95">
        <v>0</v>
      </c>
      <c r="Z119" s="95">
        <v>0</v>
      </c>
      <c r="AA119" s="95">
        <v>0</v>
      </c>
      <c r="AB119" s="95">
        <v>0</v>
      </c>
      <c r="AC119" s="95">
        <v>0</v>
      </c>
      <c r="AD119" s="95">
        <v>0</v>
      </c>
      <c r="AE119" s="95">
        <v>0</v>
      </c>
      <c r="AF119" s="95">
        <v>0</v>
      </c>
      <c r="AG119" s="95">
        <v>0</v>
      </c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</row>
    <row r="120" spans="1:64">
      <c r="A120" s="158">
        <v>119</v>
      </c>
      <c r="B120" s="95" t="s">
        <v>1124</v>
      </c>
      <c r="C120" s="95" t="s">
        <v>22</v>
      </c>
      <c r="D120" s="95">
        <v>144</v>
      </c>
      <c r="E120" s="95" t="s">
        <v>16</v>
      </c>
      <c r="F120" s="190">
        <v>46039</v>
      </c>
      <c r="G120" s="95">
        <v>3850</v>
      </c>
      <c r="H120" s="95">
        <v>4433</v>
      </c>
      <c r="I120" s="95">
        <v>0</v>
      </c>
      <c r="J120" s="95">
        <v>0</v>
      </c>
      <c r="K120" s="95">
        <v>432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  <c r="R120" s="95">
        <v>0</v>
      </c>
      <c r="S120" s="95">
        <v>0</v>
      </c>
      <c r="T120" s="95">
        <v>0</v>
      </c>
      <c r="U120" s="95">
        <v>0</v>
      </c>
      <c r="V120" s="95">
        <v>0</v>
      </c>
      <c r="W120" s="95">
        <v>0</v>
      </c>
      <c r="X120" s="95">
        <v>0</v>
      </c>
      <c r="Y120" s="95">
        <v>0</v>
      </c>
      <c r="Z120" s="95">
        <v>0</v>
      </c>
      <c r="AA120" s="95">
        <v>0</v>
      </c>
      <c r="AB120" s="95">
        <v>0</v>
      </c>
      <c r="AC120" s="95">
        <v>0</v>
      </c>
      <c r="AD120" s="95">
        <v>0</v>
      </c>
      <c r="AE120" s="95">
        <v>0</v>
      </c>
      <c r="AF120" s="95">
        <v>0</v>
      </c>
      <c r="AG120" s="95">
        <v>0</v>
      </c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</row>
    <row r="121" spans="1:64">
      <c r="A121" s="158">
        <v>120</v>
      </c>
      <c r="B121" s="95" t="s">
        <v>1195</v>
      </c>
      <c r="C121" s="95" t="s">
        <v>1043</v>
      </c>
      <c r="D121" s="95">
        <v>129</v>
      </c>
      <c r="E121" s="95" t="s">
        <v>401</v>
      </c>
      <c r="F121" s="190">
        <v>46113</v>
      </c>
      <c r="G121" s="95">
        <v>741</v>
      </c>
      <c r="H121" s="95">
        <v>879</v>
      </c>
      <c r="I121" s="95">
        <v>0</v>
      </c>
      <c r="J121" s="95">
        <v>13</v>
      </c>
      <c r="K121" s="95">
        <v>0</v>
      </c>
      <c r="L121" s="95">
        <v>0</v>
      </c>
      <c r="M121" s="95">
        <v>0</v>
      </c>
      <c r="N121" s="95">
        <v>9</v>
      </c>
      <c r="O121" s="95">
        <v>0</v>
      </c>
      <c r="P121" s="95">
        <v>0</v>
      </c>
      <c r="Q121" s="95">
        <v>0</v>
      </c>
      <c r="R121" s="95">
        <v>0</v>
      </c>
      <c r="S121" s="95">
        <v>9</v>
      </c>
      <c r="T121" s="95">
        <v>980360</v>
      </c>
      <c r="U121" s="95">
        <v>3</v>
      </c>
      <c r="V121" s="95">
        <v>0</v>
      </c>
      <c r="W121" s="95">
        <v>0</v>
      </c>
      <c r="X121" s="95">
        <v>0</v>
      </c>
      <c r="Y121" s="95">
        <v>0</v>
      </c>
      <c r="Z121" s="95">
        <v>0</v>
      </c>
      <c r="AA121" s="95">
        <v>0</v>
      </c>
      <c r="AB121" s="95">
        <v>0</v>
      </c>
      <c r="AC121" s="95">
        <v>0</v>
      </c>
      <c r="AD121" s="95">
        <v>0</v>
      </c>
      <c r="AE121" s="95">
        <v>0</v>
      </c>
      <c r="AF121" s="95">
        <v>0</v>
      </c>
      <c r="AG121" s="95">
        <v>0</v>
      </c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</row>
    <row r="122" spans="1:64">
      <c r="A122" s="158">
        <v>121</v>
      </c>
      <c r="B122" s="95" t="s">
        <v>632</v>
      </c>
      <c r="C122" s="95" t="s">
        <v>26</v>
      </c>
      <c r="D122" s="95">
        <v>109</v>
      </c>
      <c r="E122" s="95" t="s">
        <v>16</v>
      </c>
      <c r="F122" s="190">
        <v>46041</v>
      </c>
      <c r="G122" s="95">
        <v>252</v>
      </c>
      <c r="H122" s="95">
        <v>6413</v>
      </c>
      <c r="I122" s="95">
        <v>81</v>
      </c>
      <c r="J122" s="95">
        <v>8</v>
      </c>
      <c r="K122" s="95">
        <v>1102</v>
      </c>
      <c r="L122" s="95"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  <c r="R122" s="95">
        <v>0</v>
      </c>
      <c r="S122" s="95">
        <v>0</v>
      </c>
      <c r="T122" s="95">
        <v>0</v>
      </c>
      <c r="U122" s="95">
        <v>0</v>
      </c>
      <c r="V122" s="95">
        <v>0</v>
      </c>
      <c r="W122" s="95">
        <v>0</v>
      </c>
      <c r="X122" s="95">
        <v>1</v>
      </c>
      <c r="Y122" s="95">
        <v>0</v>
      </c>
      <c r="Z122" s="95">
        <v>0</v>
      </c>
      <c r="AA122" s="95">
        <v>0</v>
      </c>
      <c r="AB122" s="95">
        <v>0</v>
      </c>
      <c r="AC122" s="95">
        <v>0</v>
      </c>
      <c r="AD122" s="95">
        <v>0</v>
      </c>
      <c r="AE122" s="95">
        <v>0</v>
      </c>
      <c r="AF122" s="95">
        <v>0</v>
      </c>
      <c r="AG122" s="95">
        <v>0</v>
      </c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</row>
    <row r="123" spans="1:64">
      <c r="A123" s="158">
        <v>122</v>
      </c>
      <c r="B123" s="95" t="s">
        <v>1183</v>
      </c>
      <c r="C123" s="95" t="s">
        <v>28</v>
      </c>
      <c r="D123" s="95">
        <v>175</v>
      </c>
      <c r="E123" s="95" t="s">
        <v>16</v>
      </c>
      <c r="F123" s="190">
        <v>46108</v>
      </c>
      <c r="G123" s="95">
        <v>2478</v>
      </c>
      <c r="H123" s="95">
        <v>3045</v>
      </c>
      <c r="I123" s="95">
        <v>0</v>
      </c>
      <c r="J123" s="95">
        <v>44</v>
      </c>
      <c r="K123" s="95">
        <v>40</v>
      </c>
      <c r="L123" s="95"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  <c r="R123" s="95">
        <v>0</v>
      </c>
      <c r="S123" s="95">
        <v>0</v>
      </c>
      <c r="T123" s="95">
        <v>0</v>
      </c>
      <c r="U123" s="95">
        <v>0</v>
      </c>
      <c r="V123" s="95">
        <v>0</v>
      </c>
      <c r="W123" s="95">
        <v>0</v>
      </c>
      <c r="X123" s="95">
        <v>0</v>
      </c>
      <c r="Y123" s="95">
        <v>0</v>
      </c>
      <c r="Z123" s="95">
        <v>0</v>
      </c>
      <c r="AA123" s="95">
        <v>0</v>
      </c>
      <c r="AB123" s="95">
        <v>0</v>
      </c>
      <c r="AC123" s="95">
        <v>0</v>
      </c>
      <c r="AD123" s="95">
        <v>0</v>
      </c>
      <c r="AE123" s="95">
        <v>0</v>
      </c>
      <c r="AF123" s="95">
        <v>0</v>
      </c>
      <c r="AG123" s="95">
        <v>0</v>
      </c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</row>
    <row r="124" spans="1:64">
      <c r="A124" s="158">
        <v>123</v>
      </c>
      <c r="B124" s="95" t="s">
        <v>1196</v>
      </c>
      <c r="C124" s="95" t="s">
        <v>23</v>
      </c>
      <c r="D124" s="95">
        <v>144</v>
      </c>
      <c r="E124" s="95" t="s">
        <v>16</v>
      </c>
      <c r="F124" s="190">
        <v>46111</v>
      </c>
      <c r="G124" s="95">
        <v>4501</v>
      </c>
      <c r="H124" s="95">
        <v>4501</v>
      </c>
      <c r="I124" s="95">
        <v>110</v>
      </c>
      <c r="J124" s="95">
        <v>20</v>
      </c>
      <c r="K124" s="95">
        <v>0</v>
      </c>
      <c r="L124" s="95"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  <c r="R124" s="95">
        <v>0</v>
      </c>
      <c r="S124" s="95">
        <v>0</v>
      </c>
      <c r="T124" s="95">
        <v>0</v>
      </c>
      <c r="U124" s="95">
        <v>0</v>
      </c>
      <c r="V124" s="95">
        <v>0</v>
      </c>
      <c r="W124" s="95">
        <v>0</v>
      </c>
      <c r="X124" s="95">
        <v>0</v>
      </c>
      <c r="Y124" s="95">
        <v>0</v>
      </c>
      <c r="Z124" s="95">
        <v>0</v>
      </c>
      <c r="AA124" s="95">
        <v>0</v>
      </c>
      <c r="AB124" s="95">
        <v>0</v>
      </c>
      <c r="AC124" s="95">
        <v>0</v>
      </c>
      <c r="AD124" s="95">
        <v>0</v>
      </c>
      <c r="AE124" s="95">
        <v>0</v>
      </c>
      <c r="AF124" s="95">
        <v>0</v>
      </c>
      <c r="AG124" s="95">
        <v>0</v>
      </c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</row>
    <row r="125" spans="1:64">
      <c r="A125" s="158">
        <v>124</v>
      </c>
      <c r="B125" s="95" t="s">
        <v>1016</v>
      </c>
      <c r="C125" s="95" t="s">
        <v>24</v>
      </c>
      <c r="D125" s="95">
        <v>139</v>
      </c>
      <c r="E125" s="95" t="s">
        <v>16</v>
      </c>
      <c r="F125" s="190">
        <v>46034</v>
      </c>
      <c r="G125" s="95">
        <v>1293</v>
      </c>
      <c r="H125" s="95">
        <v>3832</v>
      </c>
      <c r="I125" s="95">
        <v>0</v>
      </c>
      <c r="J125" s="95">
        <v>0</v>
      </c>
      <c r="K125" s="95">
        <v>832</v>
      </c>
      <c r="L125" s="95"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  <c r="R125" s="95">
        <v>0</v>
      </c>
      <c r="S125" s="95">
        <v>0</v>
      </c>
      <c r="T125" s="95">
        <v>0</v>
      </c>
      <c r="U125" s="95">
        <v>0</v>
      </c>
      <c r="V125" s="95">
        <v>0</v>
      </c>
      <c r="W125" s="95">
        <v>0</v>
      </c>
      <c r="X125" s="95">
        <v>1</v>
      </c>
      <c r="Y125" s="95">
        <v>0</v>
      </c>
      <c r="Z125" s="95">
        <v>0</v>
      </c>
      <c r="AA125" s="95">
        <v>0</v>
      </c>
      <c r="AB125" s="95">
        <v>0</v>
      </c>
      <c r="AC125" s="95">
        <v>0</v>
      </c>
      <c r="AD125" s="95">
        <v>0</v>
      </c>
      <c r="AE125" s="95">
        <v>0</v>
      </c>
      <c r="AF125" s="95">
        <v>0</v>
      </c>
      <c r="AG125" s="95">
        <v>0</v>
      </c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</row>
    <row r="126" spans="1:64">
      <c r="A126" s="158">
        <v>125</v>
      </c>
      <c r="B126" s="95" t="s">
        <v>172</v>
      </c>
      <c r="C126" s="95" t="s">
        <v>26</v>
      </c>
      <c r="D126" s="95">
        <v>159</v>
      </c>
      <c r="E126" s="95" t="s">
        <v>589</v>
      </c>
      <c r="F126" s="190">
        <v>45546</v>
      </c>
      <c r="G126" s="95">
        <v>148</v>
      </c>
      <c r="H126" s="95">
        <v>31562</v>
      </c>
      <c r="I126" s="95">
        <v>2899</v>
      </c>
      <c r="J126" s="95">
        <v>28</v>
      </c>
      <c r="K126" s="95">
        <v>8035</v>
      </c>
      <c r="L126" s="95"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  <c r="R126" s="95">
        <v>0</v>
      </c>
      <c r="S126" s="95">
        <v>0</v>
      </c>
      <c r="T126" s="95">
        <v>0</v>
      </c>
      <c r="U126" s="95">
        <v>0</v>
      </c>
      <c r="V126" s="95">
        <v>0</v>
      </c>
      <c r="W126" s="95">
        <v>0</v>
      </c>
      <c r="X126" s="95">
        <v>1</v>
      </c>
      <c r="Y126" s="95">
        <v>0</v>
      </c>
      <c r="Z126" s="95">
        <v>0</v>
      </c>
      <c r="AA126" s="95">
        <v>0</v>
      </c>
      <c r="AB126" s="95">
        <v>0</v>
      </c>
      <c r="AC126" s="95">
        <v>0</v>
      </c>
      <c r="AD126" s="95">
        <v>0</v>
      </c>
      <c r="AE126" s="95">
        <v>0</v>
      </c>
      <c r="AF126" s="95">
        <v>0</v>
      </c>
      <c r="AG126" s="95">
        <v>0</v>
      </c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</row>
    <row r="127" spans="1:64">
      <c r="A127" s="158">
        <v>126</v>
      </c>
      <c r="B127" s="95" t="s">
        <v>1012</v>
      </c>
      <c r="C127" s="95" t="s">
        <v>25</v>
      </c>
      <c r="D127" s="95">
        <v>129</v>
      </c>
      <c r="E127" s="95" t="s">
        <v>589</v>
      </c>
      <c r="F127" s="190">
        <v>45745</v>
      </c>
      <c r="G127" s="95">
        <v>771</v>
      </c>
      <c r="H127" s="95">
        <v>18178</v>
      </c>
      <c r="I127" s="95">
        <v>0</v>
      </c>
      <c r="J127" s="95">
        <v>40</v>
      </c>
      <c r="K127" s="95">
        <v>5457</v>
      </c>
      <c r="L127" s="95">
        <v>45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  <c r="R127" s="95">
        <v>0</v>
      </c>
      <c r="S127" s="95">
        <v>0</v>
      </c>
      <c r="T127" s="95">
        <v>0</v>
      </c>
      <c r="U127" s="95">
        <v>0</v>
      </c>
      <c r="V127" s="95">
        <v>0</v>
      </c>
      <c r="W127" s="95">
        <v>0</v>
      </c>
      <c r="X127" s="95">
        <v>1</v>
      </c>
      <c r="Y127" s="95">
        <v>0</v>
      </c>
      <c r="Z127" s="95">
        <v>0</v>
      </c>
      <c r="AA127" s="95">
        <v>0</v>
      </c>
      <c r="AB127" s="95">
        <v>0</v>
      </c>
      <c r="AC127" s="95">
        <v>0</v>
      </c>
      <c r="AD127" s="95">
        <v>0</v>
      </c>
      <c r="AE127" s="95">
        <v>0</v>
      </c>
      <c r="AF127" s="95">
        <v>0</v>
      </c>
      <c r="AG127" s="95">
        <v>0</v>
      </c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</row>
    <row r="128" spans="1:64">
      <c r="A128" s="158">
        <v>127</v>
      </c>
      <c r="B128" s="95" t="s">
        <v>1163</v>
      </c>
      <c r="C128" s="95" t="s">
        <v>24</v>
      </c>
      <c r="D128" s="95">
        <v>144</v>
      </c>
      <c r="E128" s="95" t="s">
        <v>589</v>
      </c>
      <c r="F128" s="190">
        <v>46076</v>
      </c>
      <c r="G128" s="95">
        <v>546</v>
      </c>
      <c r="H128" s="95">
        <v>9536</v>
      </c>
      <c r="I128" s="95">
        <v>100</v>
      </c>
      <c r="J128" s="95">
        <v>0</v>
      </c>
      <c r="K128" s="95">
        <v>3542</v>
      </c>
      <c r="L128" s="95"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  <c r="R128" s="95">
        <v>0</v>
      </c>
      <c r="S128" s="95">
        <v>0</v>
      </c>
      <c r="T128" s="95">
        <v>0</v>
      </c>
      <c r="U128" s="95">
        <v>0</v>
      </c>
      <c r="V128" s="95">
        <v>0</v>
      </c>
      <c r="W128" s="95">
        <v>0</v>
      </c>
      <c r="X128" s="95">
        <v>1</v>
      </c>
      <c r="Y128" s="95">
        <v>0</v>
      </c>
      <c r="Z128" s="95">
        <v>0</v>
      </c>
      <c r="AA128" s="95">
        <v>0</v>
      </c>
      <c r="AB128" s="95">
        <v>0</v>
      </c>
      <c r="AC128" s="95">
        <v>0</v>
      </c>
      <c r="AD128" s="95">
        <v>0</v>
      </c>
      <c r="AE128" s="95">
        <v>0</v>
      </c>
      <c r="AF128" s="95">
        <v>0</v>
      </c>
      <c r="AG128" s="95">
        <v>0</v>
      </c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</row>
    <row r="129" spans="1:64">
      <c r="A129" s="158">
        <v>128</v>
      </c>
      <c r="B129" s="95" t="s">
        <v>998</v>
      </c>
      <c r="C129" s="95" t="s">
        <v>27</v>
      </c>
      <c r="D129" s="95">
        <v>129</v>
      </c>
      <c r="E129" s="95" t="s">
        <v>589</v>
      </c>
      <c r="F129" s="190">
        <v>46028</v>
      </c>
      <c r="G129" s="95">
        <v>801</v>
      </c>
      <c r="H129" s="95">
        <v>10026</v>
      </c>
      <c r="I129" s="95">
        <v>0</v>
      </c>
      <c r="J129" s="95">
        <v>21</v>
      </c>
      <c r="K129" s="95">
        <v>9425</v>
      </c>
      <c r="L129" s="95"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  <c r="R129" s="95">
        <v>0</v>
      </c>
      <c r="S129" s="95">
        <v>0</v>
      </c>
      <c r="T129" s="95">
        <v>0</v>
      </c>
      <c r="U129" s="95">
        <v>0</v>
      </c>
      <c r="V129" s="95">
        <v>0</v>
      </c>
      <c r="W129" s="95">
        <v>0</v>
      </c>
      <c r="X129" s="95">
        <v>1</v>
      </c>
      <c r="Y129" s="95">
        <v>0</v>
      </c>
      <c r="Z129" s="95">
        <v>0</v>
      </c>
      <c r="AA129" s="95">
        <v>0</v>
      </c>
      <c r="AB129" s="95">
        <v>0</v>
      </c>
      <c r="AC129" s="95">
        <v>0</v>
      </c>
      <c r="AD129" s="95">
        <v>0</v>
      </c>
      <c r="AE129" s="95">
        <v>0</v>
      </c>
      <c r="AF129" s="95">
        <v>0</v>
      </c>
      <c r="AG129" s="95">
        <v>0</v>
      </c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</row>
    <row r="130" spans="1:64">
      <c r="A130" s="158">
        <v>129</v>
      </c>
      <c r="B130" s="95" t="s">
        <v>1164</v>
      </c>
      <c r="C130" s="95" t="s">
        <v>28</v>
      </c>
      <c r="D130" s="95">
        <v>129</v>
      </c>
      <c r="E130" s="95" t="s">
        <v>16</v>
      </c>
      <c r="F130" s="190">
        <v>46108</v>
      </c>
      <c r="G130" s="95">
        <v>192</v>
      </c>
      <c r="H130" s="95">
        <v>192</v>
      </c>
      <c r="I130" s="95">
        <v>30</v>
      </c>
      <c r="J130" s="95">
        <v>16</v>
      </c>
      <c r="K130" s="95">
        <v>56</v>
      </c>
      <c r="L130" s="95"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  <c r="R130" s="95">
        <v>0</v>
      </c>
      <c r="S130" s="95">
        <v>0</v>
      </c>
      <c r="T130" s="95">
        <v>0</v>
      </c>
      <c r="U130" s="95">
        <v>0</v>
      </c>
      <c r="V130" s="95">
        <v>0</v>
      </c>
      <c r="W130" s="95">
        <v>0</v>
      </c>
      <c r="X130" s="95">
        <v>0</v>
      </c>
      <c r="Y130" s="95">
        <v>0</v>
      </c>
      <c r="Z130" s="95">
        <v>0</v>
      </c>
      <c r="AA130" s="95">
        <v>0</v>
      </c>
      <c r="AB130" s="95">
        <v>0</v>
      </c>
      <c r="AC130" s="95">
        <v>0</v>
      </c>
      <c r="AD130" s="95">
        <v>0</v>
      </c>
      <c r="AE130" s="95">
        <v>0</v>
      </c>
      <c r="AF130" s="95">
        <v>0</v>
      </c>
      <c r="AG130" s="95">
        <v>0</v>
      </c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</row>
    <row r="131" spans="1:64">
      <c r="A131" s="158">
        <v>130</v>
      </c>
      <c r="B131" s="95" t="s">
        <v>1197</v>
      </c>
      <c r="C131" s="95" t="s">
        <v>15</v>
      </c>
      <c r="D131" s="95">
        <v>145</v>
      </c>
      <c r="E131" s="95" t="s">
        <v>16</v>
      </c>
      <c r="F131" s="190">
        <v>46111</v>
      </c>
      <c r="G131" s="95">
        <v>3802</v>
      </c>
      <c r="H131" s="95">
        <v>3974</v>
      </c>
      <c r="I131" s="95">
        <v>433</v>
      </c>
      <c r="J131" s="95">
        <v>24</v>
      </c>
      <c r="K131" s="95">
        <v>0</v>
      </c>
      <c r="L131" s="95"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  <c r="R131" s="95">
        <v>0</v>
      </c>
      <c r="S131" s="95">
        <v>0</v>
      </c>
      <c r="T131" s="95">
        <v>0</v>
      </c>
      <c r="U131" s="95">
        <v>0</v>
      </c>
      <c r="V131" s="95">
        <v>0</v>
      </c>
      <c r="W131" s="95">
        <v>0</v>
      </c>
      <c r="X131" s="95">
        <v>0</v>
      </c>
      <c r="Y131" s="95">
        <v>0</v>
      </c>
      <c r="Z131" s="95">
        <v>0</v>
      </c>
      <c r="AA131" s="95">
        <v>0</v>
      </c>
      <c r="AB131" s="95">
        <v>0</v>
      </c>
      <c r="AC131" s="95">
        <v>0</v>
      </c>
      <c r="AD131" s="95">
        <v>0</v>
      </c>
      <c r="AE131" s="95">
        <v>0</v>
      </c>
      <c r="AF131" s="95">
        <v>0</v>
      </c>
      <c r="AG131" s="95">
        <v>0</v>
      </c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</row>
    <row r="132" spans="1:64">
      <c r="A132" s="158">
        <v>131</v>
      </c>
      <c r="B132" s="95" t="s">
        <v>1108</v>
      </c>
      <c r="C132" s="95" t="s">
        <v>15</v>
      </c>
      <c r="D132" s="95">
        <v>129</v>
      </c>
      <c r="E132" s="95" t="s">
        <v>16</v>
      </c>
      <c r="F132" s="190">
        <v>46110</v>
      </c>
      <c r="G132" s="95">
        <v>155</v>
      </c>
      <c r="H132" s="95">
        <v>4085</v>
      </c>
      <c r="I132" s="95">
        <v>95</v>
      </c>
      <c r="J132" s="95">
        <v>0</v>
      </c>
      <c r="K132" s="95">
        <v>1227</v>
      </c>
      <c r="L132" s="95"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  <c r="R132" s="95">
        <v>0</v>
      </c>
      <c r="S132" s="95">
        <v>0</v>
      </c>
      <c r="T132" s="95">
        <v>0</v>
      </c>
      <c r="U132" s="95">
        <v>0</v>
      </c>
      <c r="V132" s="95">
        <v>0</v>
      </c>
      <c r="W132" s="95">
        <v>0</v>
      </c>
      <c r="X132" s="95">
        <v>0</v>
      </c>
      <c r="Y132" s="95">
        <v>0</v>
      </c>
      <c r="Z132" s="95">
        <v>0</v>
      </c>
      <c r="AA132" s="95">
        <v>0</v>
      </c>
      <c r="AB132" s="95">
        <v>0</v>
      </c>
      <c r="AC132" s="95">
        <v>0</v>
      </c>
      <c r="AD132" s="95">
        <v>0</v>
      </c>
      <c r="AE132" s="95">
        <v>0</v>
      </c>
      <c r="AF132" s="95">
        <v>0</v>
      </c>
      <c r="AG132" s="95">
        <v>0</v>
      </c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</row>
    <row r="133" spans="1:64">
      <c r="A133" s="158">
        <v>132</v>
      </c>
      <c r="B133" s="95" t="s">
        <v>1175</v>
      </c>
      <c r="C133" s="95" t="s">
        <v>25</v>
      </c>
      <c r="D133" s="95">
        <v>155</v>
      </c>
      <c r="E133" s="95" t="s">
        <v>16</v>
      </c>
      <c r="F133" s="190">
        <v>46108</v>
      </c>
      <c r="G133" s="95">
        <v>4592</v>
      </c>
      <c r="H133" s="95">
        <v>4702</v>
      </c>
      <c r="I133" s="95">
        <v>3750</v>
      </c>
      <c r="J133" s="95">
        <v>0</v>
      </c>
      <c r="K133" s="95">
        <v>0</v>
      </c>
      <c r="L133" s="95"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  <c r="R133" s="95">
        <v>0</v>
      </c>
      <c r="S133" s="95">
        <v>0</v>
      </c>
      <c r="T133" s="95">
        <v>0</v>
      </c>
      <c r="U133" s="95">
        <v>0</v>
      </c>
      <c r="V133" s="95">
        <v>0</v>
      </c>
      <c r="W133" s="95">
        <v>0</v>
      </c>
      <c r="X133" s="95">
        <v>0</v>
      </c>
      <c r="Y133" s="95">
        <v>0</v>
      </c>
      <c r="Z133" s="95">
        <v>0</v>
      </c>
      <c r="AA133" s="95">
        <v>0</v>
      </c>
      <c r="AB133" s="95">
        <v>0</v>
      </c>
      <c r="AC133" s="95">
        <v>0</v>
      </c>
      <c r="AD133" s="95">
        <v>0</v>
      </c>
      <c r="AE133" s="95">
        <v>0</v>
      </c>
      <c r="AF133" s="95">
        <v>0</v>
      </c>
      <c r="AG133" s="95">
        <v>0</v>
      </c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</row>
    <row r="134" spans="1:64">
      <c r="A134" s="158">
        <v>133</v>
      </c>
      <c r="B134" s="95" t="s">
        <v>1148</v>
      </c>
      <c r="C134" s="95" t="s">
        <v>24</v>
      </c>
      <c r="D134" s="95">
        <v>109</v>
      </c>
      <c r="E134" s="95" t="s">
        <v>16</v>
      </c>
      <c r="F134" s="190">
        <v>46058</v>
      </c>
      <c r="G134" s="95">
        <v>813</v>
      </c>
      <c r="H134" s="95">
        <v>5161</v>
      </c>
      <c r="I134" s="95">
        <v>2386</v>
      </c>
      <c r="J134" s="95">
        <v>20</v>
      </c>
      <c r="K134" s="95">
        <v>1307</v>
      </c>
      <c r="L134" s="95"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  <c r="R134" s="95">
        <v>0</v>
      </c>
      <c r="S134" s="95">
        <v>0</v>
      </c>
      <c r="T134" s="95">
        <v>0</v>
      </c>
      <c r="U134" s="95">
        <v>0</v>
      </c>
      <c r="V134" s="95">
        <v>0</v>
      </c>
      <c r="W134" s="95">
        <v>0</v>
      </c>
      <c r="X134" s="95">
        <v>1</v>
      </c>
      <c r="Y134" s="95">
        <v>0</v>
      </c>
      <c r="Z134" s="95">
        <v>0</v>
      </c>
      <c r="AA134" s="95">
        <v>0</v>
      </c>
      <c r="AB134" s="95">
        <v>0</v>
      </c>
      <c r="AC134" s="95">
        <v>0</v>
      </c>
      <c r="AD134" s="95">
        <v>0</v>
      </c>
      <c r="AE134" s="95">
        <v>0</v>
      </c>
      <c r="AF134" s="95">
        <v>0</v>
      </c>
      <c r="AG134" s="95">
        <v>0</v>
      </c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</row>
    <row r="135" spans="1:64">
      <c r="A135" s="158">
        <v>134</v>
      </c>
      <c r="B135" s="95" t="s">
        <v>1152</v>
      </c>
      <c r="C135" s="95" t="s">
        <v>20</v>
      </c>
      <c r="D135" s="95">
        <v>129</v>
      </c>
      <c r="E135" s="95" t="s">
        <v>16</v>
      </c>
      <c r="F135" s="190">
        <v>46053</v>
      </c>
      <c r="G135" s="95">
        <v>4336</v>
      </c>
      <c r="H135" s="95">
        <v>4336</v>
      </c>
      <c r="I135" s="95">
        <v>50</v>
      </c>
      <c r="J135" s="95">
        <v>8</v>
      </c>
      <c r="K135" s="95">
        <v>752</v>
      </c>
      <c r="L135" s="95"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  <c r="R135" s="95">
        <v>0</v>
      </c>
      <c r="S135" s="95">
        <v>0</v>
      </c>
      <c r="T135" s="95">
        <v>0</v>
      </c>
      <c r="U135" s="95">
        <v>0</v>
      </c>
      <c r="V135" s="95">
        <v>0</v>
      </c>
      <c r="W135" s="95">
        <v>0</v>
      </c>
      <c r="X135" s="95">
        <v>1</v>
      </c>
      <c r="Y135" s="95">
        <v>0</v>
      </c>
      <c r="Z135" s="95">
        <v>0</v>
      </c>
      <c r="AA135" s="95">
        <v>0</v>
      </c>
      <c r="AB135" s="95">
        <v>0</v>
      </c>
      <c r="AC135" s="95">
        <v>0</v>
      </c>
      <c r="AD135" s="95">
        <v>0</v>
      </c>
      <c r="AE135" s="95">
        <v>0</v>
      </c>
      <c r="AF135" s="95">
        <v>0</v>
      </c>
      <c r="AG135" s="95">
        <v>0</v>
      </c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</row>
    <row r="136" spans="1:64">
      <c r="A136" s="158">
        <v>135</v>
      </c>
      <c r="B136" s="95" t="s">
        <v>1103</v>
      </c>
      <c r="C136" s="95" t="s">
        <v>20</v>
      </c>
      <c r="D136" s="95">
        <v>144</v>
      </c>
      <c r="E136" s="95" t="s">
        <v>589</v>
      </c>
      <c r="F136" s="190">
        <v>45982</v>
      </c>
      <c r="G136" s="95">
        <v>696</v>
      </c>
      <c r="H136" s="95">
        <v>9044</v>
      </c>
      <c r="I136" s="95">
        <v>0</v>
      </c>
      <c r="J136" s="95">
        <v>68</v>
      </c>
      <c r="K136" s="95">
        <v>1736</v>
      </c>
      <c r="L136" s="95"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  <c r="R136" s="95">
        <v>0</v>
      </c>
      <c r="S136" s="95">
        <v>0</v>
      </c>
      <c r="T136" s="95">
        <v>0</v>
      </c>
      <c r="U136" s="95">
        <v>0</v>
      </c>
      <c r="V136" s="95">
        <v>0</v>
      </c>
      <c r="W136" s="95">
        <v>0</v>
      </c>
      <c r="X136" s="95">
        <v>1</v>
      </c>
      <c r="Y136" s="95">
        <v>0</v>
      </c>
      <c r="Z136" s="95">
        <v>0</v>
      </c>
      <c r="AA136" s="95">
        <v>0</v>
      </c>
      <c r="AB136" s="95">
        <v>0</v>
      </c>
      <c r="AC136" s="95">
        <v>0</v>
      </c>
      <c r="AD136" s="95">
        <v>0</v>
      </c>
      <c r="AE136" s="95">
        <v>0</v>
      </c>
      <c r="AF136" s="95">
        <v>0</v>
      </c>
      <c r="AG136" s="95">
        <v>0</v>
      </c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</row>
    <row r="137" spans="1:64">
      <c r="A137" s="158">
        <v>136</v>
      </c>
      <c r="B137" s="95" t="s">
        <v>1137</v>
      </c>
      <c r="C137" s="95" t="s">
        <v>26</v>
      </c>
      <c r="D137" s="95">
        <v>171</v>
      </c>
      <c r="E137" s="95" t="s">
        <v>16</v>
      </c>
      <c r="F137" s="190">
        <v>46034</v>
      </c>
      <c r="G137" s="95">
        <v>295</v>
      </c>
      <c r="H137" s="95">
        <v>8105</v>
      </c>
      <c r="I137" s="95">
        <v>5656</v>
      </c>
      <c r="J137" s="95">
        <v>4</v>
      </c>
      <c r="K137" s="95">
        <v>709</v>
      </c>
      <c r="L137" s="95"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  <c r="R137" s="95">
        <v>0</v>
      </c>
      <c r="S137" s="95">
        <v>0</v>
      </c>
      <c r="T137" s="95">
        <v>0</v>
      </c>
      <c r="U137" s="95">
        <v>0</v>
      </c>
      <c r="V137" s="95">
        <v>0</v>
      </c>
      <c r="W137" s="95">
        <v>0</v>
      </c>
      <c r="X137" s="95">
        <v>0</v>
      </c>
      <c r="Y137" s="95">
        <v>0</v>
      </c>
      <c r="Z137" s="95">
        <v>0</v>
      </c>
      <c r="AA137" s="95">
        <v>0</v>
      </c>
      <c r="AB137" s="95">
        <v>0</v>
      </c>
      <c r="AC137" s="95">
        <v>0</v>
      </c>
      <c r="AD137" s="95">
        <v>0</v>
      </c>
      <c r="AE137" s="95">
        <v>0</v>
      </c>
      <c r="AF137" s="95">
        <v>0</v>
      </c>
      <c r="AG137" s="95">
        <v>0</v>
      </c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</row>
    <row r="138" spans="1:64">
      <c r="A138" s="158">
        <v>137</v>
      </c>
      <c r="B138" s="95" t="s">
        <v>968</v>
      </c>
      <c r="C138" s="95" t="s">
        <v>15</v>
      </c>
      <c r="D138" s="95">
        <v>129</v>
      </c>
      <c r="E138" s="95" t="s">
        <v>589</v>
      </c>
      <c r="F138" s="190">
        <v>45814</v>
      </c>
      <c r="G138" s="95">
        <v>657</v>
      </c>
      <c r="H138" s="95">
        <v>17112</v>
      </c>
      <c r="I138" s="95">
        <v>0</v>
      </c>
      <c r="J138" s="95">
        <v>8</v>
      </c>
      <c r="K138" s="95">
        <v>12870</v>
      </c>
      <c r="L138" s="95"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  <c r="R138" s="95">
        <v>0</v>
      </c>
      <c r="S138" s="95">
        <v>0</v>
      </c>
      <c r="T138" s="95">
        <v>0</v>
      </c>
      <c r="U138" s="95">
        <v>0</v>
      </c>
      <c r="V138" s="95">
        <v>0</v>
      </c>
      <c r="W138" s="95">
        <v>0</v>
      </c>
      <c r="X138" s="95">
        <v>0</v>
      </c>
      <c r="Y138" s="95">
        <v>0</v>
      </c>
      <c r="Z138" s="95">
        <v>0</v>
      </c>
      <c r="AA138" s="95">
        <v>0</v>
      </c>
      <c r="AB138" s="95">
        <v>0</v>
      </c>
      <c r="AC138" s="95">
        <v>0</v>
      </c>
      <c r="AD138" s="95">
        <v>0</v>
      </c>
      <c r="AE138" s="95">
        <v>0</v>
      </c>
      <c r="AF138" s="95">
        <v>0</v>
      </c>
      <c r="AG138" s="95">
        <v>0</v>
      </c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</row>
    <row r="139" spans="1:64">
      <c r="A139" s="158">
        <v>138</v>
      </c>
      <c r="B139" s="95" t="s">
        <v>755</v>
      </c>
      <c r="C139" s="95" t="s">
        <v>25</v>
      </c>
      <c r="D139" s="95">
        <v>159</v>
      </c>
      <c r="E139" s="95" t="s">
        <v>589</v>
      </c>
      <c r="F139" s="190">
        <v>46053</v>
      </c>
      <c r="G139" s="95">
        <v>624</v>
      </c>
      <c r="H139" s="95">
        <v>8622</v>
      </c>
      <c r="I139" s="95">
        <v>15</v>
      </c>
      <c r="J139" s="95">
        <v>36</v>
      </c>
      <c r="K139" s="95">
        <v>12451</v>
      </c>
      <c r="L139" s="95"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  <c r="R139" s="95">
        <v>0</v>
      </c>
      <c r="S139" s="95">
        <v>0</v>
      </c>
      <c r="T139" s="95">
        <v>0</v>
      </c>
      <c r="U139" s="95">
        <v>0</v>
      </c>
      <c r="V139" s="95">
        <v>0</v>
      </c>
      <c r="W139" s="95">
        <v>0</v>
      </c>
      <c r="X139" s="95">
        <v>1</v>
      </c>
      <c r="Y139" s="95">
        <v>0</v>
      </c>
      <c r="Z139" s="95">
        <v>0</v>
      </c>
      <c r="AA139" s="95">
        <v>0</v>
      </c>
      <c r="AB139" s="95">
        <v>0</v>
      </c>
      <c r="AC139" s="95">
        <v>0</v>
      </c>
      <c r="AD139" s="95">
        <v>0</v>
      </c>
      <c r="AE139" s="95">
        <v>0</v>
      </c>
      <c r="AF139" s="95">
        <v>0</v>
      </c>
      <c r="AG139" s="95">
        <v>0</v>
      </c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</row>
    <row r="140" spans="1:64">
      <c r="A140" s="158">
        <v>139</v>
      </c>
      <c r="B140" s="95" t="s">
        <v>1047</v>
      </c>
      <c r="C140" s="95" t="s">
        <v>18</v>
      </c>
      <c r="D140" s="95">
        <v>123</v>
      </c>
      <c r="E140" s="95" t="s">
        <v>16</v>
      </c>
      <c r="F140" s="190">
        <v>46057</v>
      </c>
      <c r="G140" s="95">
        <v>275</v>
      </c>
      <c r="H140" s="95">
        <v>6389</v>
      </c>
      <c r="I140" s="95">
        <v>99</v>
      </c>
      <c r="J140" s="95">
        <v>0</v>
      </c>
      <c r="K140" s="95">
        <v>516</v>
      </c>
      <c r="L140" s="95"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  <c r="R140" s="95">
        <v>0</v>
      </c>
      <c r="S140" s="95">
        <v>0</v>
      </c>
      <c r="T140" s="95">
        <v>0</v>
      </c>
      <c r="U140" s="95">
        <v>0</v>
      </c>
      <c r="V140" s="95">
        <v>0</v>
      </c>
      <c r="W140" s="95">
        <v>0</v>
      </c>
      <c r="X140" s="95">
        <v>1</v>
      </c>
      <c r="Y140" s="95">
        <v>0</v>
      </c>
      <c r="Z140" s="95">
        <v>0</v>
      </c>
      <c r="AA140" s="95">
        <v>0</v>
      </c>
      <c r="AB140" s="95">
        <v>0</v>
      </c>
      <c r="AC140" s="95">
        <v>0</v>
      </c>
      <c r="AD140" s="95">
        <v>0</v>
      </c>
      <c r="AE140" s="95">
        <v>0</v>
      </c>
      <c r="AF140" s="95">
        <v>0</v>
      </c>
      <c r="AG140" s="95">
        <v>0</v>
      </c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</row>
    <row r="141" spans="1:64">
      <c r="A141" s="158">
        <v>140</v>
      </c>
      <c r="B141" s="95" t="s">
        <v>1159</v>
      </c>
      <c r="C141" s="95" t="s">
        <v>21</v>
      </c>
      <c r="D141" s="95">
        <v>129</v>
      </c>
      <c r="E141" s="95" t="s">
        <v>16</v>
      </c>
      <c r="F141" s="190">
        <v>46067</v>
      </c>
      <c r="G141" s="95">
        <v>3353</v>
      </c>
      <c r="H141" s="95">
        <v>8219</v>
      </c>
      <c r="I141" s="95">
        <v>0</v>
      </c>
      <c r="J141" s="95">
        <v>84</v>
      </c>
      <c r="K141" s="95">
        <v>635</v>
      </c>
      <c r="L141" s="95">
        <v>0</v>
      </c>
      <c r="M141" s="95">
        <v>0</v>
      </c>
      <c r="N141" s="95">
        <v>15</v>
      </c>
      <c r="O141" s="95">
        <v>0</v>
      </c>
      <c r="P141" s="95">
        <v>0</v>
      </c>
      <c r="Q141" s="95">
        <v>0</v>
      </c>
      <c r="R141" s="95">
        <v>0</v>
      </c>
      <c r="S141" s="95">
        <v>15</v>
      </c>
      <c r="T141" s="95">
        <v>1826591</v>
      </c>
      <c r="U141" s="95">
        <v>0</v>
      </c>
      <c r="V141" s="95">
        <v>0</v>
      </c>
      <c r="W141" s="95">
        <v>0</v>
      </c>
      <c r="X141" s="95">
        <v>0</v>
      </c>
      <c r="Y141" s="95">
        <v>0</v>
      </c>
      <c r="Z141" s="95">
        <v>0</v>
      </c>
      <c r="AA141" s="95">
        <v>0</v>
      </c>
      <c r="AB141" s="95">
        <v>0</v>
      </c>
      <c r="AC141" s="95">
        <v>0</v>
      </c>
      <c r="AD141" s="95">
        <v>0</v>
      </c>
      <c r="AE141" s="95">
        <v>0</v>
      </c>
      <c r="AF141" s="95">
        <v>0</v>
      </c>
      <c r="AG141" s="95">
        <v>0</v>
      </c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</row>
    <row r="142" spans="1:64">
      <c r="A142" s="158">
        <v>141</v>
      </c>
      <c r="B142" s="95" t="s">
        <v>1135</v>
      </c>
      <c r="C142" s="95" t="s">
        <v>28</v>
      </c>
      <c r="D142" s="95">
        <v>109</v>
      </c>
      <c r="E142" s="95" t="s">
        <v>16</v>
      </c>
      <c r="F142" s="190">
        <v>46027</v>
      </c>
      <c r="G142" s="95">
        <v>464</v>
      </c>
      <c r="H142" s="95">
        <v>6781</v>
      </c>
      <c r="I142" s="95">
        <v>0</v>
      </c>
      <c r="J142" s="95">
        <v>0</v>
      </c>
      <c r="K142" s="95">
        <v>1203</v>
      </c>
      <c r="L142" s="95"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  <c r="R142" s="95">
        <v>0</v>
      </c>
      <c r="S142" s="95">
        <v>0</v>
      </c>
      <c r="T142" s="95">
        <v>0</v>
      </c>
      <c r="U142" s="95">
        <v>0</v>
      </c>
      <c r="V142" s="95">
        <v>0</v>
      </c>
      <c r="W142" s="95">
        <v>0</v>
      </c>
      <c r="X142" s="95">
        <v>1</v>
      </c>
      <c r="Y142" s="95">
        <v>0</v>
      </c>
      <c r="Z142" s="95">
        <v>0</v>
      </c>
      <c r="AA142" s="95">
        <v>0</v>
      </c>
      <c r="AB142" s="95">
        <v>0</v>
      </c>
      <c r="AC142" s="95">
        <v>0</v>
      </c>
      <c r="AD142" s="95">
        <v>0</v>
      </c>
      <c r="AE142" s="95">
        <v>0</v>
      </c>
      <c r="AF142" s="95">
        <v>0</v>
      </c>
      <c r="AG142" s="95">
        <v>0</v>
      </c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</row>
    <row r="143" spans="1:64">
      <c r="A143" s="158">
        <v>142</v>
      </c>
      <c r="B143" s="95" t="s">
        <v>964</v>
      </c>
      <c r="C143" s="95" t="s">
        <v>19</v>
      </c>
      <c r="D143" s="95">
        <v>165</v>
      </c>
      <c r="E143" s="95" t="s">
        <v>589</v>
      </c>
      <c r="F143" s="190">
        <v>45821</v>
      </c>
      <c r="G143" s="95">
        <v>727</v>
      </c>
      <c r="H143" s="95">
        <v>23615</v>
      </c>
      <c r="I143" s="95">
        <v>110</v>
      </c>
      <c r="J143" s="95">
        <v>28</v>
      </c>
      <c r="K143" s="95">
        <v>9119</v>
      </c>
      <c r="L143" s="95"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  <c r="R143" s="95">
        <v>0</v>
      </c>
      <c r="S143" s="95">
        <v>0</v>
      </c>
      <c r="T143" s="95">
        <v>0</v>
      </c>
      <c r="U143" s="95">
        <v>0</v>
      </c>
      <c r="V143" s="95">
        <v>0</v>
      </c>
      <c r="W143" s="95">
        <v>0</v>
      </c>
      <c r="X143" s="95">
        <v>0</v>
      </c>
      <c r="Y143" s="95">
        <v>0</v>
      </c>
      <c r="Z143" s="95">
        <v>0</v>
      </c>
      <c r="AA143" s="95">
        <v>0</v>
      </c>
      <c r="AB143" s="95">
        <v>0</v>
      </c>
      <c r="AC143" s="95">
        <v>0</v>
      </c>
      <c r="AD143" s="95">
        <v>0</v>
      </c>
      <c r="AE143" s="95">
        <v>0</v>
      </c>
      <c r="AF143" s="95">
        <v>0</v>
      </c>
      <c r="AG143" s="95">
        <v>0</v>
      </c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</row>
    <row r="144" spans="1:64">
      <c r="A144" s="158">
        <v>143</v>
      </c>
      <c r="B144" s="95" t="s">
        <v>1071</v>
      </c>
      <c r="C144" s="95" t="s">
        <v>27</v>
      </c>
      <c r="D144" s="95">
        <v>129</v>
      </c>
      <c r="E144" s="95" t="s">
        <v>16</v>
      </c>
      <c r="F144" s="190">
        <v>45964</v>
      </c>
      <c r="G144" s="95">
        <v>1621</v>
      </c>
      <c r="H144" s="95">
        <v>10618</v>
      </c>
      <c r="I144" s="95">
        <v>0</v>
      </c>
      <c r="J144" s="95">
        <v>0</v>
      </c>
      <c r="K144" s="95">
        <v>1255</v>
      </c>
      <c r="L144" s="95"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  <c r="R144" s="95">
        <v>0</v>
      </c>
      <c r="S144" s="95">
        <v>0</v>
      </c>
      <c r="T144" s="95">
        <v>0</v>
      </c>
      <c r="U144" s="95">
        <v>0</v>
      </c>
      <c r="V144" s="95">
        <v>0</v>
      </c>
      <c r="W144" s="95">
        <v>0</v>
      </c>
      <c r="X144" s="95">
        <v>0</v>
      </c>
      <c r="Y144" s="95">
        <v>0</v>
      </c>
      <c r="Z144" s="95">
        <v>0</v>
      </c>
      <c r="AA144" s="95">
        <v>0</v>
      </c>
      <c r="AB144" s="95">
        <v>0</v>
      </c>
      <c r="AC144" s="95">
        <v>0</v>
      </c>
      <c r="AD144" s="95">
        <v>0</v>
      </c>
      <c r="AE144" s="95">
        <v>0</v>
      </c>
      <c r="AF144" s="95">
        <v>0</v>
      </c>
      <c r="AG144" s="95">
        <v>0</v>
      </c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</row>
    <row r="145" spans="1:64">
      <c r="A145" s="158">
        <v>144</v>
      </c>
      <c r="B145" s="95" t="s">
        <v>1017</v>
      </c>
      <c r="C145" s="95" t="s">
        <v>25</v>
      </c>
      <c r="D145" s="95">
        <v>129</v>
      </c>
      <c r="E145" s="95" t="s">
        <v>589</v>
      </c>
      <c r="F145" s="190">
        <v>45745</v>
      </c>
      <c r="G145" s="95">
        <v>1086</v>
      </c>
      <c r="H145" s="95">
        <v>18208</v>
      </c>
      <c r="I145" s="95">
        <v>0</v>
      </c>
      <c r="J145" s="95">
        <v>40</v>
      </c>
      <c r="K145" s="95">
        <v>5456</v>
      </c>
      <c r="L145" s="95">
        <v>45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  <c r="R145" s="95">
        <v>0</v>
      </c>
      <c r="S145" s="95">
        <v>0</v>
      </c>
      <c r="T145" s="95">
        <v>0</v>
      </c>
      <c r="U145" s="95">
        <v>0</v>
      </c>
      <c r="V145" s="95">
        <v>0</v>
      </c>
      <c r="W145" s="95">
        <v>0</v>
      </c>
      <c r="X145" s="95">
        <v>1</v>
      </c>
      <c r="Y145" s="95">
        <v>0</v>
      </c>
      <c r="Z145" s="95">
        <v>0</v>
      </c>
      <c r="AA145" s="95">
        <v>0</v>
      </c>
      <c r="AB145" s="95">
        <v>0</v>
      </c>
      <c r="AC145" s="95">
        <v>0</v>
      </c>
      <c r="AD145" s="95">
        <v>0</v>
      </c>
      <c r="AE145" s="95">
        <v>0</v>
      </c>
      <c r="AF145" s="95">
        <v>0</v>
      </c>
      <c r="AG145" s="95">
        <v>0</v>
      </c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</row>
    <row r="146" spans="1:64">
      <c r="A146" s="158">
        <v>145</v>
      </c>
      <c r="B146" s="95" t="s">
        <v>1151</v>
      </c>
      <c r="C146" s="95" t="s">
        <v>49</v>
      </c>
      <c r="D146" s="95">
        <v>129</v>
      </c>
      <c r="E146" s="95" t="s">
        <v>16</v>
      </c>
      <c r="F146" s="190">
        <v>46108</v>
      </c>
      <c r="G146" s="95">
        <v>94</v>
      </c>
      <c r="H146" s="95">
        <v>2910</v>
      </c>
      <c r="I146" s="95">
        <v>0</v>
      </c>
      <c r="J146" s="95">
        <v>4</v>
      </c>
      <c r="K146" s="95">
        <v>0</v>
      </c>
      <c r="L146" s="95"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  <c r="R146" s="95">
        <v>0</v>
      </c>
      <c r="S146" s="95">
        <v>0</v>
      </c>
      <c r="T146" s="95">
        <v>0</v>
      </c>
      <c r="U146" s="95">
        <v>0</v>
      </c>
      <c r="V146" s="95">
        <v>0</v>
      </c>
      <c r="W146" s="95">
        <v>0</v>
      </c>
      <c r="X146" s="95">
        <v>0</v>
      </c>
      <c r="Y146" s="95">
        <v>0</v>
      </c>
      <c r="Z146" s="95">
        <v>0</v>
      </c>
      <c r="AA146" s="95">
        <v>0</v>
      </c>
      <c r="AB146" s="95">
        <v>0</v>
      </c>
      <c r="AC146" s="95">
        <v>0</v>
      </c>
      <c r="AD146" s="95">
        <v>0</v>
      </c>
      <c r="AE146" s="95">
        <v>0</v>
      </c>
      <c r="AF146" s="95">
        <v>0</v>
      </c>
      <c r="AG146" s="95">
        <v>0</v>
      </c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</row>
    <row r="147" spans="1:64">
      <c r="A147" s="158">
        <v>146</v>
      </c>
      <c r="B147" s="95" t="s">
        <v>1162</v>
      </c>
      <c r="C147" s="95" t="s">
        <v>26</v>
      </c>
      <c r="D147" s="95">
        <v>175</v>
      </c>
      <c r="E147" s="95" t="s">
        <v>589</v>
      </c>
      <c r="F147" s="190">
        <v>46081</v>
      </c>
      <c r="G147" s="95">
        <v>1543</v>
      </c>
      <c r="H147" s="95">
        <v>6911</v>
      </c>
      <c r="I147" s="95">
        <v>0</v>
      </c>
      <c r="J147" s="95">
        <v>0</v>
      </c>
      <c r="K147" s="95">
        <v>3785</v>
      </c>
      <c r="L147" s="95"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  <c r="R147" s="95">
        <v>0</v>
      </c>
      <c r="S147" s="95">
        <v>0</v>
      </c>
      <c r="T147" s="95">
        <v>0</v>
      </c>
      <c r="U147" s="95">
        <v>0</v>
      </c>
      <c r="V147" s="95">
        <v>0</v>
      </c>
      <c r="W147" s="95">
        <v>0</v>
      </c>
      <c r="X147" s="95">
        <v>1</v>
      </c>
      <c r="Y147" s="95">
        <v>0</v>
      </c>
      <c r="Z147" s="95">
        <v>0</v>
      </c>
      <c r="AA147" s="95">
        <v>0</v>
      </c>
      <c r="AB147" s="95">
        <v>0</v>
      </c>
      <c r="AC147" s="95">
        <v>0</v>
      </c>
      <c r="AD147" s="95">
        <v>0</v>
      </c>
      <c r="AE147" s="95">
        <v>0</v>
      </c>
      <c r="AF147" s="95">
        <v>0</v>
      </c>
      <c r="AG147" s="95">
        <v>0</v>
      </c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</row>
    <row r="148" spans="1:64">
      <c r="A148" s="158">
        <v>147</v>
      </c>
      <c r="B148" s="95" t="s">
        <v>1138</v>
      </c>
      <c r="C148" s="95" t="s">
        <v>20</v>
      </c>
      <c r="D148" s="95">
        <v>175</v>
      </c>
      <c r="E148" s="95" t="s">
        <v>16</v>
      </c>
      <c r="F148" s="190">
        <v>46039</v>
      </c>
      <c r="G148" s="95">
        <v>4205</v>
      </c>
      <c r="H148" s="95">
        <v>4274</v>
      </c>
      <c r="I148" s="95">
        <v>0</v>
      </c>
      <c r="J148" s="95">
        <v>0</v>
      </c>
      <c r="K148" s="95">
        <v>1274</v>
      </c>
      <c r="L148" s="95"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  <c r="R148" s="95">
        <v>0</v>
      </c>
      <c r="S148" s="95">
        <v>0</v>
      </c>
      <c r="T148" s="95">
        <v>0</v>
      </c>
      <c r="U148" s="95">
        <v>0</v>
      </c>
      <c r="V148" s="95">
        <v>0</v>
      </c>
      <c r="W148" s="95">
        <v>0</v>
      </c>
      <c r="X148" s="95">
        <v>0</v>
      </c>
      <c r="Y148" s="95">
        <v>0</v>
      </c>
      <c r="Z148" s="95">
        <v>0</v>
      </c>
      <c r="AA148" s="95">
        <v>0</v>
      </c>
      <c r="AB148" s="95">
        <v>0</v>
      </c>
      <c r="AC148" s="95">
        <v>0</v>
      </c>
      <c r="AD148" s="95">
        <v>0</v>
      </c>
      <c r="AE148" s="95">
        <v>0</v>
      </c>
      <c r="AF148" s="95">
        <v>0</v>
      </c>
      <c r="AG148" s="95">
        <v>0</v>
      </c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</row>
    <row r="149" spans="1:64">
      <c r="A149" s="158">
        <v>148</v>
      </c>
      <c r="B149" s="95" t="s">
        <v>965</v>
      </c>
      <c r="C149" s="95" t="s">
        <v>19</v>
      </c>
      <c r="D149" s="95">
        <v>129</v>
      </c>
      <c r="E149" s="95" t="s">
        <v>589</v>
      </c>
      <c r="F149" s="190">
        <v>46075</v>
      </c>
      <c r="G149" s="95">
        <v>2651</v>
      </c>
      <c r="H149" s="95">
        <v>10124</v>
      </c>
      <c r="I149" s="95">
        <v>0</v>
      </c>
      <c r="J149" s="95">
        <v>8</v>
      </c>
      <c r="K149" s="95">
        <v>8750</v>
      </c>
      <c r="L149" s="95"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  <c r="R149" s="95">
        <v>0</v>
      </c>
      <c r="S149" s="95">
        <v>0</v>
      </c>
      <c r="T149" s="95">
        <v>0</v>
      </c>
      <c r="U149" s="95">
        <v>0</v>
      </c>
      <c r="V149" s="95">
        <v>0</v>
      </c>
      <c r="W149" s="95">
        <v>0</v>
      </c>
      <c r="X149" s="95">
        <v>0</v>
      </c>
      <c r="Y149" s="95">
        <v>0</v>
      </c>
      <c r="Z149" s="95">
        <v>0</v>
      </c>
      <c r="AA149" s="95">
        <v>0</v>
      </c>
      <c r="AB149" s="95">
        <v>0</v>
      </c>
      <c r="AC149" s="95">
        <v>0</v>
      </c>
      <c r="AD149" s="95">
        <v>0</v>
      </c>
      <c r="AE149" s="95">
        <v>0</v>
      </c>
      <c r="AF149" s="95">
        <v>0</v>
      </c>
      <c r="AG149" s="95">
        <v>0</v>
      </c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</row>
    <row r="150" spans="1:64">
      <c r="A150" s="158">
        <v>149</v>
      </c>
      <c r="B150" s="95" t="s">
        <v>1036</v>
      </c>
      <c r="C150" s="95" t="s">
        <v>25</v>
      </c>
      <c r="D150" s="95">
        <v>175</v>
      </c>
      <c r="E150" s="95" t="s">
        <v>589</v>
      </c>
      <c r="F150" s="190">
        <v>45911</v>
      </c>
      <c r="G150" s="95">
        <v>958</v>
      </c>
      <c r="H150" s="95">
        <v>8467</v>
      </c>
      <c r="I150" s="95">
        <v>0</v>
      </c>
      <c r="J150" s="95">
        <v>12</v>
      </c>
      <c r="K150" s="95">
        <v>6615</v>
      </c>
      <c r="L150" s="95"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  <c r="R150" s="95">
        <v>0</v>
      </c>
      <c r="S150" s="95">
        <v>0</v>
      </c>
      <c r="T150" s="95">
        <v>0</v>
      </c>
      <c r="U150" s="95">
        <v>0</v>
      </c>
      <c r="V150" s="95">
        <v>0</v>
      </c>
      <c r="W150" s="95">
        <v>0</v>
      </c>
      <c r="X150" s="95">
        <v>0</v>
      </c>
      <c r="Y150" s="95">
        <v>0</v>
      </c>
      <c r="Z150" s="95">
        <v>0</v>
      </c>
      <c r="AA150" s="95">
        <v>0</v>
      </c>
      <c r="AB150" s="95">
        <v>0</v>
      </c>
      <c r="AC150" s="95">
        <v>0</v>
      </c>
      <c r="AD150" s="95">
        <v>0</v>
      </c>
      <c r="AE150" s="95">
        <v>0</v>
      </c>
      <c r="AF150" s="95">
        <v>0</v>
      </c>
      <c r="AG150" s="95">
        <v>0</v>
      </c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</row>
    <row r="151" spans="1:64">
      <c r="A151" s="158">
        <v>150</v>
      </c>
      <c r="B151" s="95" t="s">
        <v>991</v>
      </c>
      <c r="C151" s="95" t="s">
        <v>28</v>
      </c>
      <c r="D151" s="95">
        <v>129</v>
      </c>
      <c r="E151" s="95" t="s">
        <v>589</v>
      </c>
      <c r="F151" s="190">
        <v>46075</v>
      </c>
      <c r="G151" s="95">
        <v>1062</v>
      </c>
      <c r="H151" s="95">
        <v>9070</v>
      </c>
      <c r="I151" s="95">
        <v>79</v>
      </c>
      <c r="J151" s="95">
        <v>8</v>
      </c>
      <c r="K151" s="95">
        <v>6570</v>
      </c>
      <c r="L151" s="95">
        <v>0</v>
      </c>
      <c r="M151" s="95">
        <v>0</v>
      </c>
      <c r="N151" s="95">
        <v>0</v>
      </c>
      <c r="O151" s="95">
        <v>0</v>
      </c>
      <c r="P151" s="95">
        <v>0</v>
      </c>
      <c r="Q151" s="95">
        <v>0</v>
      </c>
      <c r="R151" s="95">
        <v>0</v>
      </c>
      <c r="S151" s="95">
        <v>0</v>
      </c>
      <c r="T151" s="95">
        <v>0</v>
      </c>
      <c r="U151" s="95">
        <v>0</v>
      </c>
      <c r="V151" s="95">
        <v>0</v>
      </c>
      <c r="W151" s="95">
        <v>0</v>
      </c>
      <c r="X151" s="95">
        <v>0</v>
      </c>
      <c r="Y151" s="95">
        <v>0</v>
      </c>
      <c r="Z151" s="95">
        <v>0</v>
      </c>
      <c r="AA151" s="95">
        <v>0</v>
      </c>
      <c r="AB151" s="95">
        <v>0</v>
      </c>
      <c r="AC151" s="95">
        <v>0</v>
      </c>
      <c r="AD151" s="95">
        <v>0</v>
      </c>
      <c r="AE151" s="95">
        <v>0</v>
      </c>
      <c r="AF151" s="95">
        <v>0</v>
      </c>
      <c r="AG151" s="95">
        <v>0</v>
      </c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</row>
    <row r="152" spans="1:64">
      <c r="A152" s="158">
        <v>151</v>
      </c>
      <c r="B152" s="95" t="s">
        <v>865</v>
      </c>
      <c r="C152" s="95" t="s">
        <v>15</v>
      </c>
      <c r="D152" s="95">
        <v>159</v>
      </c>
      <c r="E152" s="95" t="s">
        <v>589</v>
      </c>
      <c r="F152" s="190">
        <v>46053</v>
      </c>
      <c r="G152" s="95">
        <v>604</v>
      </c>
      <c r="H152" s="95">
        <v>8115</v>
      </c>
      <c r="I152" s="95">
        <v>10</v>
      </c>
      <c r="J152" s="95">
        <v>40</v>
      </c>
      <c r="K152" s="95">
        <v>12790</v>
      </c>
      <c r="L152" s="95">
        <v>0</v>
      </c>
      <c r="M152" s="95">
        <v>0</v>
      </c>
      <c r="N152" s="95">
        <v>0</v>
      </c>
      <c r="O152" s="95">
        <v>0</v>
      </c>
      <c r="P152" s="95">
        <v>0</v>
      </c>
      <c r="Q152" s="95">
        <v>0</v>
      </c>
      <c r="R152" s="95">
        <v>0</v>
      </c>
      <c r="S152" s="95">
        <v>0</v>
      </c>
      <c r="T152" s="95">
        <v>0</v>
      </c>
      <c r="U152" s="95">
        <v>0</v>
      </c>
      <c r="V152" s="95">
        <v>0</v>
      </c>
      <c r="W152" s="95">
        <v>0</v>
      </c>
      <c r="X152" s="95">
        <v>1</v>
      </c>
      <c r="Y152" s="95">
        <v>0</v>
      </c>
      <c r="Z152" s="95">
        <v>0</v>
      </c>
      <c r="AA152" s="95">
        <v>0</v>
      </c>
      <c r="AB152" s="95">
        <v>0</v>
      </c>
      <c r="AC152" s="95">
        <v>0</v>
      </c>
      <c r="AD152" s="95">
        <v>0</v>
      </c>
      <c r="AE152" s="95">
        <v>0</v>
      </c>
      <c r="AF152" s="95">
        <v>0</v>
      </c>
      <c r="AG152" s="95">
        <v>0</v>
      </c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</row>
    <row r="153" spans="1:64">
      <c r="A153" s="158">
        <v>152</v>
      </c>
      <c r="B153" s="95" t="s">
        <v>1011</v>
      </c>
      <c r="C153" s="95" t="s">
        <v>27</v>
      </c>
      <c r="D153" s="95">
        <v>129</v>
      </c>
      <c r="E153" s="95" t="s">
        <v>589</v>
      </c>
      <c r="F153" s="190">
        <v>45745</v>
      </c>
      <c r="G153" s="95">
        <v>569</v>
      </c>
      <c r="H153" s="95">
        <v>18132</v>
      </c>
      <c r="I153" s="95">
        <v>0</v>
      </c>
      <c r="J153" s="95">
        <v>36</v>
      </c>
      <c r="K153" s="95">
        <v>5464</v>
      </c>
      <c r="L153" s="95">
        <v>45</v>
      </c>
      <c r="M153" s="95">
        <v>0</v>
      </c>
      <c r="N153" s="95">
        <v>0</v>
      </c>
      <c r="O153" s="95">
        <v>0</v>
      </c>
      <c r="P153" s="95">
        <v>0</v>
      </c>
      <c r="Q153" s="95">
        <v>0</v>
      </c>
      <c r="R153" s="95">
        <v>0</v>
      </c>
      <c r="S153" s="95">
        <v>0</v>
      </c>
      <c r="T153" s="95">
        <v>0</v>
      </c>
      <c r="U153" s="95">
        <v>0</v>
      </c>
      <c r="V153" s="95">
        <v>0</v>
      </c>
      <c r="W153" s="95">
        <v>0</v>
      </c>
      <c r="X153" s="95">
        <v>1</v>
      </c>
      <c r="Y153" s="95">
        <v>0</v>
      </c>
      <c r="Z153" s="95">
        <v>0</v>
      </c>
      <c r="AA153" s="95">
        <v>0</v>
      </c>
      <c r="AB153" s="95">
        <v>0</v>
      </c>
      <c r="AC153" s="95">
        <v>0</v>
      </c>
      <c r="AD153" s="95">
        <v>0</v>
      </c>
      <c r="AE153" s="95">
        <v>0</v>
      </c>
      <c r="AF153" s="95">
        <v>0</v>
      </c>
      <c r="AG153" s="95">
        <v>0</v>
      </c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</row>
    <row r="154" spans="1:64">
      <c r="A154" s="158">
        <v>153</v>
      </c>
      <c r="B154" s="95" t="s">
        <v>936</v>
      </c>
      <c r="C154" s="95" t="s">
        <v>13</v>
      </c>
      <c r="D154" s="95">
        <v>109</v>
      </c>
      <c r="E154" s="95" t="s">
        <v>589</v>
      </c>
      <c r="F154" s="190">
        <v>46052</v>
      </c>
      <c r="G154" s="95">
        <v>298</v>
      </c>
      <c r="H154" s="95">
        <v>11192</v>
      </c>
      <c r="I154" s="95">
        <v>75</v>
      </c>
      <c r="J154" s="95">
        <v>8</v>
      </c>
      <c r="K154" s="95">
        <v>2258</v>
      </c>
      <c r="L154" s="95">
        <v>0</v>
      </c>
      <c r="M154" s="95">
        <v>0</v>
      </c>
      <c r="N154" s="95">
        <v>0</v>
      </c>
      <c r="O154" s="95">
        <v>0</v>
      </c>
      <c r="P154" s="95">
        <v>0</v>
      </c>
      <c r="Q154" s="95">
        <v>0</v>
      </c>
      <c r="R154" s="95">
        <v>0</v>
      </c>
      <c r="S154" s="95">
        <v>0</v>
      </c>
      <c r="T154" s="95">
        <v>0</v>
      </c>
      <c r="U154" s="95">
        <v>0</v>
      </c>
      <c r="V154" s="95">
        <v>0</v>
      </c>
      <c r="W154" s="95">
        <v>0</v>
      </c>
      <c r="X154" s="95">
        <v>1</v>
      </c>
      <c r="Y154" s="95">
        <v>0</v>
      </c>
      <c r="Z154" s="95">
        <v>0</v>
      </c>
      <c r="AA154" s="95">
        <v>0</v>
      </c>
      <c r="AB154" s="95">
        <v>0</v>
      </c>
      <c r="AC154" s="95">
        <v>0</v>
      </c>
      <c r="AD154" s="95">
        <v>0</v>
      </c>
      <c r="AE154" s="95">
        <v>0</v>
      </c>
      <c r="AF154" s="95">
        <v>0</v>
      </c>
      <c r="AG154" s="95">
        <v>0</v>
      </c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</row>
    <row r="155" spans="1:64">
      <c r="A155" s="158">
        <v>154</v>
      </c>
      <c r="B155" s="95" t="s">
        <v>1029</v>
      </c>
      <c r="C155" s="95" t="s">
        <v>28</v>
      </c>
      <c r="D155" s="95">
        <v>89</v>
      </c>
      <c r="E155" s="95" t="s">
        <v>589</v>
      </c>
      <c r="F155" s="190">
        <v>46028</v>
      </c>
      <c r="G155" s="95">
        <v>3303</v>
      </c>
      <c r="H155" s="95">
        <v>5013</v>
      </c>
      <c r="I155" s="95">
        <v>110</v>
      </c>
      <c r="J155" s="95">
        <v>64</v>
      </c>
      <c r="K155" s="95">
        <v>1690</v>
      </c>
      <c r="L155" s="95">
        <v>0</v>
      </c>
      <c r="M155" s="95">
        <v>0</v>
      </c>
      <c r="N155" s="95">
        <v>0</v>
      </c>
      <c r="O155" s="95">
        <v>0</v>
      </c>
      <c r="P155" s="95">
        <v>0</v>
      </c>
      <c r="Q155" s="95">
        <v>0</v>
      </c>
      <c r="R155" s="95">
        <v>0</v>
      </c>
      <c r="S155" s="95">
        <v>0</v>
      </c>
      <c r="T155" s="95">
        <v>0</v>
      </c>
      <c r="U155" s="95">
        <v>0</v>
      </c>
      <c r="V155" s="95">
        <v>0</v>
      </c>
      <c r="W155" s="95">
        <v>0</v>
      </c>
      <c r="X155" s="95">
        <v>1</v>
      </c>
      <c r="Y155" s="95">
        <v>0</v>
      </c>
      <c r="Z155" s="95">
        <v>0</v>
      </c>
      <c r="AA155" s="95">
        <v>0</v>
      </c>
      <c r="AB155" s="95">
        <v>0</v>
      </c>
      <c r="AC155" s="95">
        <v>0</v>
      </c>
      <c r="AD155" s="95">
        <v>0</v>
      </c>
      <c r="AE155" s="95">
        <v>0</v>
      </c>
      <c r="AF155" s="95">
        <v>0</v>
      </c>
      <c r="AG155" s="95">
        <v>0</v>
      </c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</row>
    <row r="156" spans="1:64">
      <c r="A156" s="158">
        <v>155</v>
      </c>
      <c r="B156" s="95" t="s">
        <v>1178</v>
      </c>
      <c r="C156" s="95" t="s">
        <v>22</v>
      </c>
      <c r="D156" s="95">
        <v>173</v>
      </c>
      <c r="E156" s="95" t="s">
        <v>16</v>
      </c>
      <c r="F156" s="190">
        <v>46088</v>
      </c>
      <c r="G156" s="95">
        <v>600</v>
      </c>
      <c r="H156" s="95">
        <v>5895</v>
      </c>
      <c r="I156" s="95">
        <v>401</v>
      </c>
      <c r="J156" s="95">
        <v>52</v>
      </c>
      <c r="K156" s="95">
        <v>496</v>
      </c>
      <c r="L156" s="95">
        <v>0</v>
      </c>
      <c r="M156" s="95">
        <v>0</v>
      </c>
      <c r="N156" s="95">
        <v>0</v>
      </c>
      <c r="O156" s="95">
        <v>0</v>
      </c>
      <c r="P156" s="95">
        <v>0</v>
      </c>
      <c r="Q156" s="95">
        <v>0</v>
      </c>
      <c r="R156" s="95">
        <v>0</v>
      </c>
      <c r="S156" s="95">
        <v>0</v>
      </c>
      <c r="T156" s="95">
        <v>0</v>
      </c>
      <c r="U156" s="95">
        <v>0</v>
      </c>
      <c r="V156" s="95">
        <v>0</v>
      </c>
      <c r="W156" s="95">
        <v>0</v>
      </c>
      <c r="X156" s="95">
        <v>1</v>
      </c>
      <c r="Y156" s="95">
        <v>0</v>
      </c>
      <c r="Z156" s="95">
        <v>0</v>
      </c>
      <c r="AA156" s="95">
        <v>0</v>
      </c>
      <c r="AB156" s="95">
        <v>0</v>
      </c>
      <c r="AC156" s="95">
        <v>0</v>
      </c>
      <c r="AD156" s="95">
        <v>0</v>
      </c>
      <c r="AE156" s="95">
        <v>0</v>
      </c>
      <c r="AF156" s="95">
        <v>0</v>
      </c>
      <c r="AG156" s="95">
        <v>0</v>
      </c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</row>
    <row r="157" spans="1:64">
      <c r="A157" s="158">
        <v>156</v>
      </c>
      <c r="B157" s="95" t="s">
        <v>1198</v>
      </c>
      <c r="C157" s="95" t="s">
        <v>26</v>
      </c>
      <c r="D157" s="95">
        <v>120</v>
      </c>
      <c r="E157" s="95" t="s">
        <v>16</v>
      </c>
      <c r="F157" s="190">
        <v>46113</v>
      </c>
      <c r="G157" s="95">
        <v>260</v>
      </c>
      <c r="H157" s="95">
        <v>260</v>
      </c>
      <c r="I157" s="95">
        <v>0</v>
      </c>
      <c r="J157" s="95">
        <v>12</v>
      </c>
      <c r="K157" s="95">
        <v>0</v>
      </c>
      <c r="L157" s="95">
        <v>30</v>
      </c>
      <c r="M157" s="95">
        <v>0</v>
      </c>
      <c r="N157" s="95">
        <v>0</v>
      </c>
      <c r="O157" s="95">
        <v>0</v>
      </c>
      <c r="P157" s="95">
        <v>0</v>
      </c>
      <c r="Q157" s="95">
        <v>0</v>
      </c>
      <c r="R157" s="95">
        <v>0</v>
      </c>
      <c r="S157" s="95">
        <v>0</v>
      </c>
      <c r="T157" s="95">
        <v>0</v>
      </c>
      <c r="U157" s="95">
        <v>0</v>
      </c>
      <c r="V157" s="95">
        <v>0</v>
      </c>
      <c r="W157" s="95">
        <v>0</v>
      </c>
      <c r="X157" s="95">
        <v>0</v>
      </c>
      <c r="Y157" s="95">
        <v>0</v>
      </c>
      <c r="Z157" s="95">
        <v>0</v>
      </c>
      <c r="AA157" s="95">
        <v>0</v>
      </c>
      <c r="AB157" s="95">
        <v>0</v>
      </c>
      <c r="AC157" s="95">
        <v>0</v>
      </c>
      <c r="AD157" s="95">
        <v>0</v>
      </c>
      <c r="AE157" s="95">
        <v>0</v>
      </c>
      <c r="AF157" s="95">
        <v>0</v>
      </c>
      <c r="AG157" s="95">
        <v>0</v>
      </c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</row>
    <row r="158" spans="1:64">
      <c r="A158" s="158">
        <v>157</v>
      </c>
      <c r="B158" s="95" t="s">
        <v>1166</v>
      </c>
      <c r="C158" s="95" t="s">
        <v>22</v>
      </c>
      <c r="D158" s="95">
        <v>109</v>
      </c>
      <c r="E158" s="95" t="s">
        <v>16</v>
      </c>
      <c r="F158" s="190">
        <v>46108</v>
      </c>
      <c r="G158" s="95">
        <v>278</v>
      </c>
      <c r="H158" s="95">
        <v>4675</v>
      </c>
      <c r="I158" s="95">
        <v>1102</v>
      </c>
      <c r="J158" s="95">
        <v>24</v>
      </c>
      <c r="K158" s="95">
        <v>24</v>
      </c>
      <c r="L158" s="95">
        <v>0</v>
      </c>
      <c r="M158" s="95">
        <v>0</v>
      </c>
      <c r="N158" s="95">
        <v>0</v>
      </c>
      <c r="O158" s="95">
        <v>0</v>
      </c>
      <c r="P158" s="95">
        <v>0</v>
      </c>
      <c r="Q158" s="95">
        <v>0</v>
      </c>
      <c r="R158" s="95">
        <v>0</v>
      </c>
      <c r="S158" s="95">
        <v>0</v>
      </c>
      <c r="T158" s="95">
        <v>0</v>
      </c>
      <c r="U158" s="95">
        <v>0</v>
      </c>
      <c r="V158" s="95">
        <v>0</v>
      </c>
      <c r="W158" s="95">
        <v>0</v>
      </c>
      <c r="X158" s="95">
        <v>0</v>
      </c>
      <c r="Y158" s="95">
        <v>0</v>
      </c>
      <c r="Z158" s="95">
        <v>0</v>
      </c>
      <c r="AA158" s="95">
        <v>0</v>
      </c>
      <c r="AB158" s="95">
        <v>0</v>
      </c>
      <c r="AC158" s="95">
        <v>0</v>
      </c>
      <c r="AD158" s="95">
        <v>0</v>
      </c>
      <c r="AE158" s="95">
        <v>0</v>
      </c>
      <c r="AF158" s="95">
        <v>0</v>
      </c>
      <c r="AG158" s="95">
        <v>0</v>
      </c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</row>
    <row r="159" spans="1:64">
      <c r="A159" s="158">
        <v>158</v>
      </c>
      <c r="B159" s="95" t="s">
        <v>1010</v>
      </c>
      <c r="C159" s="95" t="s">
        <v>26</v>
      </c>
      <c r="D159" s="95">
        <v>109</v>
      </c>
      <c r="E159" s="95" t="s">
        <v>589</v>
      </c>
      <c r="F159" s="190">
        <v>45718</v>
      </c>
      <c r="G159" s="95">
        <v>452</v>
      </c>
      <c r="H159" s="95">
        <v>18346</v>
      </c>
      <c r="I159" s="95">
        <v>0</v>
      </c>
      <c r="J159" s="95">
        <v>24</v>
      </c>
      <c r="K159" s="95">
        <v>8198</v>
      </c>
      <c r="L159" s="95">
        <v>0</v>
      </c>
      <c r="M159" s="95">
        <v>0</v>
      </c>
      <c r="N159" s="95">
        <v>0</v>
      </c>
      <c r="O159" s="95">
        <v>0</v>
      </c>
      <c r="P159" s="95">
        <v>0</v>
      </c>
      <c r="Q159" s="95">
        <v>0</v>
      </c>
      <c r="R159" s="95">
        <v>0</v>
      </c>
      <c r="S159" s="95">
        <v>0</v>
      </c>
      <c r="T159" s="95">
        <v>0</v>
      </c>
      <c r="U159" s="95">
        <v>0</v>
      </c>
      <c r="V159" s="95">
        <v>0</v>
      </c>
      <c r="W159" s="95">
        <v>0</v>
      </c>
      <c r="X159" s="95">
        <v>1</v>
      </c>
      <c r="Y159" s="95">
        <v>0</v>
      </c>
      <c r="Z159" s="95">
        <v>0</v>
      </c>
      <c r="AA159" s="95">
        <v>0</v>
      </c>
      <c r="AB159" s="95">
        <v>0</v>
      </c>
      <c r="AC159" s="95">
        <v>0</v>
      </c>
      <c r="AD159" s="95">
        <v>0</v>
      </c>
      <c r="AE159" s="95">
        <v>0</v>
      </c>
      <c r="AF159" s="95">
        <v>0</v>
      </c>
      <c r="AG159" s="95">
        <v>0</v>
      </c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</row>
    <row r="160" spans="1:64">
      <c r="A160" s="158">
        <v>159</v>
      </c>
      <c r="B160" s="95" t="s">
        <v>1117</v>
      </c>
      <c r="C160" s="95" t="s">
        <v>22</v>
      </c>
      <c r="D160" s="95">
        <v>109</v>
      </c>
      <c r="E160" s="95" t="s">
        <v>589</v>
      </c>
      <c r="F160" s="190">
        <v>46011</v>
      </c>
      <c r="G160" s="95">
        <v>451</v>
      </c>
      <c r="H160" s="95">
        <v>6452</v>
      </c>
      <c r="I160" s="95">
        <v>40</v>
      </c>
      <c r="J160" s="95">
        <v>28</v>
      </c>
      <c r="K160" s="95">
        <v>2098</v>
      </c>
      <c r="L160" s="95">
        <v>0</v>
      </c>
      <c r="M160" s="95">
        <v>0</v>
      </c>
      <c r="N160" s="95">
        <v>0</v>
      </c>
      <c r="O160" s="95">
        <v>0</v>
      </c>
      <c r="P160" s="95">
        <v>0</v>
      </c>
      <c r="Q160" s="95">
        <v>0</v>
      </c>
      <c r="R160" s="95">
        <v>0</v>
      </c>
      <c r="S160" s="95">
        <v>0</v>
      </c>
      <c r="T160" s="95">
        <v>0</v>
      </c>
      <c r="U160" s="95">
        <v>0</v>
      </c>
      <c r="V160" s="95">
        <v>0</v>
      </c>
      <c r="W160" s="95">
        <v>0</v>
      </c>
      <c r="X160" s="95">
        <v>1</v>
      </c>
      <c r="Y160" s="95">
        <v>0</v>
      </c>
      <c r="Z160" s="95">
        <v>0</v>
      </c>
      <c r="AA160" s="95">
        <v>0</v>
      </c>
      <c r="AB160" s="95">
        <v>0</v>
      </c>
      <c r="AC160" s="95">
        <v>0</v>
      </c>
      <c r="AD160" s="95">
        <v>0</v>
      </c>
      <c r="AE160" s="95">
        <v>0</v>
      </c>
      <c r="AF160" s="95">
        <v>0</v>
      </c>
      <c r="AG160" s="95">
        <v>0</v>
      </c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</row>
    <row r="161" spans="1:64">
      <c r="A161" s="158">
        <v>160</v>
      </c>
      <c r="B161" s="95" t="s">
        <v>1128</v>
      </c>
      <c r="C161" s="95" t="s">
        <v>25</v>
      </c>
      <c r="D161" s="95">
        <v>144</v>
      </c>
      <c r="E161" s="95" t="s">
        <v>16</v>
      </c>
      <c r="F161" s="190">
        <v>46039</v>
      </c>
      <c r="G161" s="95">
        <v>2208</v>
      </c>
      <c r="H161" s="95">
        <v>4465</v>
      </c>
      <c r="I161" s="95">
        <v>0</v>
      </c>
      <c r="J161" s="95">
        <v>0</v>
      </c>
      <c r="K161" s="95">
        <v>496</v>
      </c>
      <c r="L161" s="95">
        <v>0</v>
      </c>
      <c r="M161" s="95">
        <v>0</v>
      </c>
      <c r="N161" s="95">
        <v>0</v>
      </c>
      <c r="O161" s="95">
        <v>0</v>
      </c>
      <c r="P161" s="95">
        <v>0</v>
      </c>
      <c r="Q161" s="95">
        <v>0</v>
      </c>
      <c r="R161" s="95">
        <v>0</v>
      </c>
      <c r="S161" s="95">
        <v>0</v>
      </c>
      <c r="T161" s="95">
        <v>0</v>
      </c>
      <c r="U161" s="95">
        <v>0</v>
      </c>
      <c r="V161" s="95">
        <v>0</v>
      </c>
      <c r="W161" s="95">
        <v>0</v>
      </c>
      <c r="X161" s="95">
        <v>1</v>
      </c>
      <c r="Y161" s="95">
        <v>0</v>
      </c>
      <c r="Z161" s="95">
        <v>0</v>
      </c>
      <c r="AA161" s="95">
        <v>0</v>
      </c>
      <c r="AB161" s="95">
        <v>0</v>
      </c>
      <c r="AC161" s="95">
        <v>0</v>
      </c>
      <c r="AD161" s="95">
        <v>0</v>
      </c>
      <c r="AE161" s="95">
        <v>0</v>
      </c>
      <c r="AF161" s="95">
        <v>0</v>
      </c>
      <c r="AG161" s="95">
        <v>0</v>
      </c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</row>
    <row r="162" spans="1:64">
      <c r="A162" s="158">
        <v>161</v>
      </c>
      <c r="B162" s="95" t="s">
        <v>1144</v>
      </c>
      <c r="C162" s="95" t="s">
        <v>27</v>
      </c>
      <c r="D162" s="95">
        <v>109</v>
      </c>
      <c r="E162" s="95" t="s">
        <v>16</v>
      </c>
      <c r="F162" s="190">
        <v>46058</v>
      </c>
      <c r="G162" s="95">
        <v>995</v>
      </c>
      <c r="H162" s="95">
        <v>4943</v>
      </c>
      <c r="I162" s="95">
        <v>2435</v>
      </c>
      <c r="J162" s="95">
        <v>20</v>
      </c>
      <c r="K162" s="95">
        <v>1329</v>
      </c>
      <c r="L162" s="95">
        <v>0</v>
      </c>
      <c r="M162" s="95">
        <v>0</v>
      </c>
      <c r="N162" s="95">
        <v>0</v>
      </c>
      <c r="O162" s="95">
        <v>0</v>
      </c>
      <c r="P162" s="95">
        <v>0</v>
      </c>
      <c r="Q162" s="95">
        <v>0</v>
      </c>
      <c r="R162" s="95">
        <v>0</v>
      </c>
      <c r="S162" s="95">
        <v>0</v>
      </c>
      <c r="T162" s="95">
        <v>0</v>
      </c>
      <c r="U162" s="95">
        <v>0</v>
      </c>
      <c r="V162" s="95">
        <v>0</v>
      </c>
      <c r="W162" s="95">
        <v>0</v>
      </c>
      <c r="X162" s="95">
        <v>1</v>
      </c>
      <c r="Y162" s="95">
        <v>0</v>
      </c>
      <c r="Z162" s="95">
        <v>0</v>
      </c>
      <c r="AA162" s="95">
        <v>0</v>
      </c>
      <c r="AB162" s="95">
        <v>0</v>
      </c>
      <c r="AC162" s="95">
        <v>0</v>
      </c>
      <c r="AD162" s="95">
        <v>0</v>
      </c>
      <c r="AE162" s="95">
        <v>0</v>
      </c>
      <c r="AF162" s="95">
        <v>0</v>
      </c>
      <c r="AG162" s="95">
        <v>0</v>
      </c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</row>
    <row r="163" spans="1:64">
      <c r="A163" s="158">
        <v>162</v>
      </c>
      <c r="B163" s="95" t="s">
        <v>1105</v>
      </c>
      <c r="C163" s="95" t="s">
        <v>24</v>
      </c>
      <c r="D163" s="95">
        <v>174</v>
      </c>
      <c r="E163" s="95" t="s">
        <v>589</v>
      </c>
      <c r="F163" s="190">
        <v>45976</v>
      </c>
      <c r="G163" s="95">
        <v>1664</v>
      </c>
      <c r="H163" s="95">
        <v>6108</v>
      </c>
      <c r="I163" s="95">
        <v>0</v>
      </c>
      <c r="J163" s="95">
        <v>44</v>
      </c>
      <c r="K163" s="95">
        <v>2380</v>
      </c>
      <c r="L163" s="95">
        <v>0</v>
      </c>
      <c r="M163" s="95">
        <v>0</v>
      </c>
      <c r="N163" s="95">
        <v>0</v>
      </c>
      <c r="O163" s="95">
        <v>0</v>
      </c>
      <c r="P163" s="95">
        <v>0</v>
      </c>
      <c r="Q163" s="95">
        <v>0</v>
      </c>
      <c r="R163" s="95">
        <v>0</v>
      </c>
      <c r="S163" s="95">
        <v>0</v>
      </c>
      <c r="T163" s="95">
        <v>0</v>
      </c>
      <c r="U163" s="95">
        <v>0</v>
      </c>
      <c r="V163" s="95">
        <v>0</v>
      </c>
      <c r="W163" s="95">
        <v>0</v>
      </c>
      <c r="X163" s="95">
        <v>1</v>
      </c>
      <c r="Y163" s="95">
        <v>0</v>
      </c>
      <c r="Z163" s="95">
        <v>0</v>
      </c>
      <c r="AA163" s="95">
        <v>0</v>
      </c>
      <c r="AB163" s="95">
        <v>0</v>
      </c>
      <c r="AC163" s="95">
        <v>0</v>
      </c>
      <c r="AD163" s="95">
        <v>0</v>
      </c>
      <c r="AE163" s="95">
        <v>0</v>
      </c>
      <c r="AF163" s="95">
        <v>0</v>
      </c>
      <c r="AG163" s="95">
        <v>0</v>
      </c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</row>
    <row r="164" spans="1:64">
      <c r="A164" s="158">
        <v>163</v>
      </c>
      <c r="B164" s="95" t="s">
        <v>1106</v>
      </c>
      <c r="C164" s="95" t="s">
        <v>24</v>
      </c>
      <c r="D164" s="95">
        <v>144</v>
      </c>
      <c r="E164" s="95" t="s">
        <v>589</v>
      </c>
      <c r="F164" s="190">
        <v>45982</v>
      </c>
      <c r="G164" s="95">
        <v>409</v>
      </c>
      <c r="H164" s="95">
        <v>9095</v>
      </c>
      <c r="I164" s="95">
        <v>0</v>
      </c>
      <c r="J164" s="95">
        <v>72</v>
      </c>
      <c r="K164" s="95">
        <v>1708</v>
      </c>
      <c r="L164" s="95">
        <v>0</v>
      </c>
      <c r="M164" s="95">
        <v>0</v>
      </c>
      <c r="N164" s="95">
        <v>0</v>
      </c>
      <c r="O164" s="95">
        <v>0</v>
      </c>
      <c r="P164" s="95">
        <v>0</v>
      </c>
      <c r="Q164" s="95">
        <v>0</v>
      </c>
      <c r="R164" s="95">
        <v>0</v>
      </c>
      <c r="S164" s="95">
        <v>0</v>
      </c>
      <c r="T164" s="95">
        <v>0</v>
      </c>
      <c r="U164" s="95">
        <v>0</v>
      </c>
      <c r="V164" s="95">
        <v>0</v>
      </c>
      <c r="W164" s="95">
        <v>0</v>
      </c>
      <c r="X164" s="95">
        <v>0</v>
      </c>
      <c r="Y164" s="95">
        <v>0</v>
      </c>
      <c r="Z164" s="95">
        <v>0</v>
      </c>
      <c r="AA164" s="95">
        <v>0</v>
      </c>
      <c r="AB164" s="95">
        <v>0</v>
      </c>
      <c r="AC164" s="95">
        <v>0</v>
      </c>
      <c r="AD164" s="95">
        <v>0</v>
      </c>
      <c r="AE164" s="95">
        <v>0</v>
      </c>
      <c r="AF164" s="95">
        <v>0</v>
      </c>
      <c r="AG164" s="95">
        <v>0</v>
      </c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</row>
    <row r="165" spans="1:64">
      <c r="A165" s="158">
        <v>164</v>
      </c>
      <c r="B165" s="95" t="s">
        <v>868</v>
      </c>
      <c r="C165" s="95" t="s">
        <v>22</v>
      </c>
      <c r="D165" s="95">
        <v>109</v>
      </c>
      <c r="E165" s="95" t="s">
        <v>589</v>
      </c>
      <c r="F165" s="190">
        <v>46029</v>
      </c>
      <c r="G165" s="95">
        <v>257</v>
      </c>
      <c r="H165" s="95">
        <v>9116</v>
      </c>
      <c r="I165" s="95">
        <v>70</v>
      </c>
      <c r="J165" s="95">
        <v>16</v>
      </c>
      <c r="K165" s="95">
        <v>8754</v>
      </c>
      <c r="L165" s="95">
        <v>0</v>
      </c>
      <c r="M165" s="95">
        <v>0</v>
      </c>
      <c r="N165" s="95">
        <v>0</v>
      </c>
      <c r="O165" s="95">
        <v>0</v>
      </c>
      <c r="P165" s="95">
        <v>0</v>
      </c>
      <c r="Q165" s="95">
        <v>0</v>
      </c>
      <c r="R165" s="95">
        <v>0</v>
      </c>
      <c r="S165" s="95">
        <v>0</v>
      </c>
      <c r="T165" s="95">
        <v>0</v>
      </c>
      <c r="U165" s="95">
        <v>0</v>
      </c>
      <c r="V165" s="95">
        <v>0</v>
      </c>
      <c r="W165" s="95">
        <v>0</v>
      </c>
      <c r="X165" s="95">
        <v>0</v>
      </c>
      <c r="Y165" s="95">
        <v>0</v>
      </c>
      <c r="Z165" s="95">
        <v>0</v>
      </c>
      <c r="AA165" s="95">
        <v>0</v>
      </c>
      <c r="AB165" s="95">
        <v>0</v>
      </c>
      <c r="AC165" s="95">
        <v>0</v>
      </c>
      <c r="AD165" s="95">
        <v>0</v>
      </c>
      <c r="AE165" s="95">
        <v>0</v>
      </c>
      <c r="AF165" s="95">
        <v>0</v>
      </c>
      <c r="AG165" s="95">
        <v>0</v>
      </c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</row>
    <row r="166" spans="1:64">
      <c r="A166" s="158">
        <v>165</v>
      </c>
      <c r="B166" s="95" t="s">
        <v>494</v>
      </c>
      <c r="C166" s="95" t="s">
        <v>21</v>
      </c>
      <c r="D166" s="95">
        <v>109</v>
      </c>
      <c r="E166" s="95" t="s">
        <v>175</v>
      </c>
      <c r="F166" s="190">
        <v>46036</v>
      </c>
      <c r="G166" s="95">
        <v>536</v>
      </c>
      <c r="H166" s="95">
        <v>13048</v>
      </c>
      <c r="I166" s="95">
        <v>1</v>
      </c>
      <c r="J166" s="95">
        <v>0</v>
      </c>
      <c r="K166" s="95">
        <v>21635</v>
      </c>
      <c r="L166" s="95">
        <v>0</v>
      </c>
      <c r="M166" s="95">
        <v>0</v>
      </c>
      <c r="N166" s="95">
        <v>0</v>
      </c>
      <c r="O166" s="95">
        <v>0</v>
      </c>
      <c r="P166" s="95">
        <v>0</v>
      </c>
      <c r="Q166" s="95">
        <v>0</v>
      </c>
      <c r="R166" s="95">
        <v>0</v>
      </c>
      <c r="S166" s="95">
        <v>0</v>
      </c>
      <c r="T166" s="95">
        <v>0</v>
      </c>
      <c r="U166" s="95">
        <v>0</v>
      </c>
      <c r="V166" s="95">
        <v>0</v>
      </c>
      <c r="W166" s="95">
        <v>0</v>
      </c>
      <c r="X166" s="95">
        <v>1</v>
      </c>
      <c r="Y166" s="95">
        <v>0</v>
      </c>
      <c r="Z166" s="95">
        <v>0</v>
      </c>
      <c r="AA166" s="95">
        <v>0</v>
      </c>
      <c r="AB166" s="95">
        <v>0</v>
      </c>
      <c r="AC166" s="95">
        <v>0</v>
      </c>
      <c r="AD166" s="95">
        <v>0</v>
      </c>
      <c r="AE166" s="95">
        <v>0</v>
      </c>
      <c r="AF166" s="95">
        <v>0</v>
      </c>
      <c r="AG166" s="95">
        <v>0</v>
      </c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</row>
    <row r="167" spans="1:64">
      <c r="A167" s="158">
        <v>166</v>
      </c>
      <c r="B167" s="95" t="s">
        <v>989</v>
      </c>
      <c r="C167" s="95" t="s">
        <v>19</v>
      </c>
      <c r="D167" s="95">
        <v>109</v>
      </c>
      <c r="E167" s="95" t="s">
        <v>589</v>
      </c>
      <c r="F167" s="190">
        <v>46052</v>
      </c>
      <c r="G167" s="95">
        <v>638</v>
      </c>
      <c r="H167" s="95">
        <v>7883</v>
      </c>
      <c r="I167" s="95">
        <v>0</v>
      </c>
      <c r="J167" s="95">
        <v>8</v>
      </c>
      <c r="K167" s="95">
        <v>1786</v>
      </c>
      <c r="L167" s="95">
        <v>0</v>
      </c>
      <c r="M167" s="95">
        <v>0</v>
      </c>
      <c r="N167" s="95">
        <v>0</v>
      </c>
      <c r="O167" s="95">
        <v>0</v>
      </c>
      <c r="P167" s="95">
        <v>0</v>
      </c>
      <c r="Q167" s="95">
        <v>0</v>
      </c>
      <c r="R167" s="95">
        <v>0</v>
      </c>
      <c r="S167" s="95">
        <v>0</v>
      </c>
      <c r="T167" s="95">
        <v>0</v>
      </c>
      <c r="U167" s="95">
        <v>0</v>
      </c>
      <c r="V167" s="95">
        <v>0</v>
      </c>
      <c r="W167" s="95">
        <v>0</v>
      </c>
      <c r="X167" s="95">
        <v>0</v>
      </c>
      <c r="Y167" s="95">
        <v>0</v>
      </c>
      <c r="Z167" s="95">
        <v>0</v>
      </c>
      <c r="AA167" s="95">
        <v>0</v>
      </c>
      <c r="AB167" s="95">
        <v>0</v>
      </c>
      <c r="AC167" s="95">
        <v>0</v>
      </c>
      <c r="AD167" s="95">
        <v>0</v>
      </c>
      <c r="AE167" s="95">
        <v>0</v>
      </c>
      <c r="AF167" s="95">
        <v>0</v>
      </c>
      <c r="AG167" s="95">
        <v>0</v>
      </c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</row>
    <row r="168" spans="1:64">
      <c r="A168" s="158">
        <v>167</v>
      </c>
      <c r="B168" s="95" t="s">
        <v>1160</v>
      </c>
      <c r="C168" s="95" t="s">
        <v>26</v>
      </c>
      <c r="D168" s="95">
        <v>175</v>
      </c>
      <c r="E168" s="95" t="s">
        <v>16</v>
      </c>
      <c r="F168" s="190">
        <v>46065</v>
      </c>
      <c r="G168" s="95">
        <v>324</v>
      </c>
      <c r="H168" s="95">
        <v>3964</v>
      </c>
      <c r="I168" s="95">
        <v>750</v>
      </c>
      <c r="J168" s="95">
        <v>44</v>
      </c>
      <c r="K168" s="95">
        <v>1377</v>
      </c>
      <c r="L168" s="95">
        <v>0</v>
      </c>
      <c r="M168" s="95">
        <v>0</v>
      </c>
      <c r="N168" s="95">
        <v>0</v>
      </c>
      <c r="O168" s="95">
        <v>0</v>
      </c>
      <c r="P168" s="95">
        <v>0</v>
      </c>
      <c r="Q168" s="95">
        <v>0</v>
      </c>
      <c r="R168" s="95">
        <v>0</v>
      </c>
      <c r="S168" s="95">
        <v>0</v>
      </c>
      <c r="T168" s="95">
        <v>0</v>
      </c>
      <c r="U168" s="95">
        <v>0</v>
      </c>
      <c r="V168" s="95">
        <v>0</v>
      </c>
      <c r="W168" s="95">
        <v>0</v>
      </c>
      <c r="X168" s="95">
        <v>0</v>
      </c>
      <c r="Y168" s="95">
        <v>0</v>
      </c>
      <c r="Z168" s="95">
        <v>0</v>
      </c>
      <c r="AA168" s="95">
        <v>0</v>
      </c>
      <c r="AB168" s="95">
        <v>0</v>
      </c>
      <c r="AC168" s="95">
        <v>0</v>
      </c>
      <c r="AD168" s="95">
        <v>0</v>
      </c>
      <c r="AE168" s="95">
        <v>0</v>
      </c>
      <c r="AF168" s="95">
        <v>0</v>
      </c>
      <c r="AG168" s="95">
        <v>0</v>
      </c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</row>
    <row r="169" spans="1:64">
      <c r="A169" s="158">
        <v>168</v>
      </c>
      <c r="B169" s="95" t="s">
        <v>869</v>
      </c>
      <c r="C169" s="95" t="s">
        <v>26</v>
      </c>
      <c r="D169" s="95">
        <v>109</v>
      </c>
      <c r="E169" s="95" t="s">
        <v>589</v>
      </c>
      <c r="F169" s="190">
        <v>45813</v>
      </c>
      <c r="G169" s="95">
        <v>456</v>
      </c>
      <c r="H169" s="95">
        <v>15878</v>
      </c>
      <c r="I169" s="95">
        <v>550</v>
      </c>
      <c r="J169" s="95">
        <v>20</v>
      </c>
      <c r="K169" s="95">
        <v>16083</v>
      </c>
      <c r="L169" s="95">
        <v>0</v>
      </c>
      <c r="M169" s="95">
        <v>0</v>
      </c>
      <c r="N169" s="95">
        <v>0</v>
      </c>
      <c r="O169" s="95">
        <v>0</v>
      </c>
      <c r="P169" s="95">
        <v>0</v>
      </c>
      <c r="Q169" s="95">
        <v>0</v>
      </c>
      <c r="R169" s="95">
        <v>0</v>
      </c>
      <c r="S169" s="95">
        <v>0</v>
      </c>
      <c r="T169" s="95">
        <v>0</v>
      </c>
      <c r="U169" s="95">
        <v>0</v>
      </c>
      <c r="V169" s="95">
        <v>0</v>
      </c>
      <c r="W169" s="95">
        <v>0</v>
      </c>
      <c r="X169" s="95">
        <v>1</v>
      </c>
      <c r="Y169" s="95">
        <v>0</v>
      </c>
      <c r="Z169" s="95">
        <v>0</v>
      </c>
      <c r="AA169" s="95">
        <v>0</v>
      </c>
      <c r="AB169" s="95">
        <v>0</v>
      </c>
      <c r="AC169" s="95">
        <v>0</v>
      </c>
      <c r="AD169" s="95">
        <v>0</v>
      </c>
      <c r="AE169" s="95">
        <v>0</v>
      </c>
      <c r="AF169" s="95">
        <v>0</v>
      </c>
      <c r="AG169" s="95">
        <v>0</v>
      </c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</row>
    <row r="170" spans="1:64">
      <c r="A170" s="158">
        <v>169</v>
      </c>
      <c r="B170" s="95" t="s">
        <v>1122</v>
      </c>
      <c r="C170" s="95" t="s">
        <v>13</v>
      </c>
      <c r="D170" s="95">
        <v>129</v>
      </c>
      <c r="E170" s="95" t="s">
        <v>16</v>
      </c>
      <c r="F170" s="190">
        <v>46012</v>
      </c>
      <c r="G170" s="95">
        <v>500</v>
      </c>
      <c r="H170" s="95">
        <v>6675</v>
      </c>
      <c r="I170" s="95">
        <v>0</v>
      </c>
      <c r="J170" s="95">
        <v>24</v>
      </c>
      <c r="K170" s="95">
        <v>1392</v>
      </c>
      <c r="L170" s="95">
        <v>0</v>
      </c>
      <c r="M170" s="95">
        <v>0</v>
      </c>
      <c r="N170" s="95">
        <v>0</v>
      </c>
      <c r="O170" s="95">
        <v>0</v>
      </c>
      <c r="P170" s="95">
        <v>0</v>
      </c>
      <c r="Q170" s="95">
        <v>1</v>
      </c>
      <c r="R170" s="95">
        <v>0</v>
      </c>
      <c r="S170" s="95">
        <v>0</v>
      </c>
      <c r="T170" s="95">
        <v>0</v>
      </c>
      <c r="U170" s="95">
        <v>0</v>
      </c>
      <c r="V170" s="95">
        <v>0</v>
      </c>
      <c r="W170" s="95">
        <v>0</v>
      </c>
      <c r="X170" s="95">
        <v>1</v>
      </c>
      <c r="Y170" s="95">
        <v>0</v>
      </c>
      <c r="Z170" s="95">
        <v>0</v>
      </c>
      <c r="AA170" s="95">
        <v>0</v>
      </c>
      <c r="AB170" s="95">
        <v>0</v>
      </c>
      <c r="AC170" s="95">
        <v>0</v>
      </c>
      <c r="AD170" s="95">
        <v>0</v>
      </c>
      <c r="AE170" s="95">
        <v>0</v>
      </c>
      <c r="AF170" s="95">
        <v>0</v>
      </c>
      <c r="AG170" s="95">
        <v>0</v>
      </c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</row>
    <row r="171" spans="1:64">
      <c r="A171" s="158">
        <v>170</v>
      </c>
      <c r="B171" s="95" t="s">
        <v>980</v>
      </c>
      <c r="C171" s="95" t="s">
        <v>24</v>
      </c>
      <c r="D171" s="95">
        <v>175</v>
      </c>
      <c r="E171" s="95" t="s">
        <v>589</v>
      </c>
      <c r="F171" s="190">
        <v>46031</v>
      </c>
      <c r="G171" s="95">
        <v>3765</v>
      </c>
      <c r="H171" s="95">
        <v>10320</v>
      </c>
      <c r="I171" s="95">
        <v>661</v>
      </c>
      <c r="J171" s="95">
        <v>4</v>
      </c>
      <c r="K171" s="95">
        <v>9102</v>
      </c>
      <c r="L171" s="95">
        <v>0</v>
      </c>
      <c r="M171" s="95">
        <v>0</v>
      </c>
      <c r="N171" s="95">
        <v>0</v>
      </c>
      <c r="O171" s="95">
        <v>0</v>
      </c>
      <c r="P171" s="95">
        <v>0</v>
      </c>
      <c r="Q171" s="95">
        <v>0</v>
      </c>
      <c r="R171" s="95">
        <v>0</v>
      </c>
      <c r="S171" s="95">
        <v>0</v>
      </c>
      <c r="T171" s="95">
        <v>0</v>
      </c>
      <c r="U171" s="95">
        <v>0</v>
      </c>
      <c r="V171" s="95">
        <v>0</v>
      </c>
      <c r="W171" s="95">
        <v>0</v>
      </c>
      <c r="X171" s="95">
        <v>1</v>
      </c>
      <c r="Y171" s="95">
        <v>0</v>
      </c>
      <c r="Z171" s="95">
        <v>0</v>
      </c>
      <c r="AA171" s="95">
        <v>0</v>
      </c>
      <c r="AB171" s="95">
        <v>0</v>
      </c>
      <c r="AC171" s="95">
        <v>0</v>
      </c>
      <c r="AD171" s="95">
        <v>0</v>
      </c>
      <c r="AE171" s="95">
        <v>0</v>
      </c>
      <c r="AF171" s="95">
        <v>0</v>
      </c>
      <c r="AG171" s="95">
        <v>0</v>
      </c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</row>
    <row r="172" spans="1:64">
      <c r="A172" s="158">
        <v>171</v>
      </c>
      <c r="B172" s="95" t="s">
        <v>1113</v>
      </c>
      <c r="C172" s="95" t="s">
        <v>22</v>
      </c>
      <c r="D172" s="95">
        <v>109</v>
      </c>
      <c r="E172" s="95" t="s">
        <v>16</v>
      </c>
      <c r="F172" s="190">
        <v>46080</v>
      </c>
      <c r="G172" s="95">
        <v>625</v>
      </c>
      <c r="H172" s="95">
        <v>4767</v>
      </c>
      <c r="I172" s="95">
        <v>0</v>
      </c>
      <c r="J172" s="95">
        <v>8</v>
      </c>
      <c r="K172" s="95">
        <v>144</v>
      </c>
      <c r="L172" s="95">
        <v>0</v>
      </c>
      <c r="M172" s="95">
        <v>0</v>
      </c>
      <c r="N172" s="95">
        <v>0</v>
      </c>
      <c r="O172" s="95">
        <v>0</v>
      </c>
      <c r="P172" s="95">
        <v>0</v>
      </c>
      <c r="Q172" s="95">
        <v>0</v>
      </c>
      <c r="R172" s="95">
        <v>0</v>
      </c>
      <c r="S172" s="95">
        <v>0</v>
      </c>
      <c r="T172" s="95">
        <v>0</v>
      </c>
      <c r="U172" s="95">
        <v>0</v>
      </c>
      <c r="V172" s="95">
        <v>0</v>
      </c>
      <c r="W172" s="95">
        <v>0</v>
      </c>
      <c r="X172" s="95">
        <v>1</v>
      </c>
      <c r="Y172" s="95">
        <v>0</v>
      </c>
      <c r="Z172" s="95">
        <v>0</v>
      </c>
      <c r="AA172" s="95">
        <v>0</v>
      </c>
      <c r="AB172" s="95">
        <v>0</v>
      </c>
      <c r="AC172" s="95">
        <v>0</v>
      </c>
      <c r="AD172" s="95">
        <v>0</v>
      </c>
      <c r="AE172" s="95">
        <v>0</v>
      </c>
      <c r="AF172" s="95">
        <v>0</v>
      </c>
      <c r="AG172" s="95">
        <v>0</v>
      </c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</row>
    <row r="173" spans="1:64">
      <c r="A173" s="158">
        <v>172</v>
      </c>
      <c r="B173" s="95" t="s">
        <v>982</v>
      </c>
      <c r="C173" s="95" t="s">
        <v>23</v>
      </c>
      <c r="D173" s="95">
        <v>129</v>
      </c>
      <c r="E173" s="95" t="s">
        <v>589</v>
      </c>
      <c r="F173" s="190">
        <v>45749</v>
      </c>
      <c r="G173" s="95">
        <v>3024</v>
      </c>
      <c r="H173" s="95">
        <v>63672</v>
      </c>
      <c r="I173" s="95">
        <v>85</v>
      </c>
      <c r="J173" s="95">
        <v>4</v>
      </c>
      <c r="K173" s="95">
        <v>6399</v>
      </c>
      <c r="L173" s="95">
        <v>0</v>
      </c>
      <c r="M173" s="95">
        <v>0</v>
      </c>
      <c r="N173" s="95">
        <v>0</v>
      </c>
      <c r="O173" s="95">
        <v>0</v>
      </c>
      <c r="P173" s="95">
        <v>0</v>
      </c>
      <c r="Q173" s="95">
        <v>0</v>
      </c>
      <c r="R173" s="95">
        <v>0</v>
      </c>
      <c r="S173" s="95">
        <v>0</v>
      </c>
      <c r="T173" s="95">
        <v>0</v>
      </c>
      <c r="U173" s="95">
        <v>0</v>
      </c>
      <c r="V173" s="95">
        <v>0</v>
      </c>
      <c r="W173" s="95">
        <v>0</v>
      </c>
      <c r="X173" s="95">
        <v>0</v>
      </c>
      <c r="Y173" s="95">
        <v>0</v>
      </c>
      <c r="Z173" s="95">
        <v>0</v>
      </c>
      <c r="AA173" s="95">
        <v>0</v>
      </c>
      <c r="AB173" s="95">
        <v>0</v>
      </c>
      <c r="AC173" s="95">
        <v>0</v>
      </c>
      <c r="AD173" s="95">
        <v>0</v>
      </c>
      <c r="AE173" s="95">
        <v>0</v>
      </c>
      <c r="AF173" s="95">
        <v>0</v>
      </c>
      <c r="AG173" s="95">
        <v>0</v>
      </c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</row>
    <row r="174" spans="1:64">
      <c r="A174" s="158">
        <v>173</v>
      </c>
      <c r="B174" s="95" t="s">
        <v>996</v>
      </c>
      <c r="C174" s="95" t="s">
        <v>22</v>
      </c>
      <c r="D174" s="95">
        <v>109</v>
      </c>
      <c r="E174" s="95" t="s">
        <v>16</v>
      </c>
      <c r="F174" s="190">
        <v>45829</v>
      </c>
      <c r="G174" s="95">
        <v>6448</v>
      </c>
      <c r="H174" s="95">
        <v>18473</v>
      </c>
      <c r="I174" s="95">
        <v>0</v>
      </c>
      <c r="J174" s="95">
        <v>4</v>
      </c>
      <c r="K174" s="95">
        <v>1156</v>
      </c>
      <c r="L174" s="95">
        <v>0</v>
      </c>
      <c r="M174" s="95">
        <v>0</v>
      </c>
      <c r="N174" s="95">
        <v>0</v>
      </c>
      <c r="O174" s="95">
        <v>0</v>
      </c>
      <c r="P174" s="95">
        <v>0</v>
      </c>
      <c r="Q174" s="95">
        <v>54</v>
      </c>
      <c r="R174" s="95">
        <v>0</v>
      </c>
      <c r="S174" s="95">
        <v>0</v>
      </c>
      <c r="T174" s="95">
        <v>0</v>
      </c>
      <c r="U174" s="95">
        <v>0</v>
      </c>
      <c r="V174" s="95">
        <v>0</v>
      </c>
      <c r="W174" s="95">
        <v>0</v>
      </c>
      <c r="X174" s="95">
        <v>1</v>
      </c>
      <c r="Y174" s="95">
        <v>0</v>
      </c>
      <c r="Z174" s="95">
        <v>0</v>
      </c>
      <c r="AA174" s="95">
        <v>0</v>
      </c>
      <c r="AB174" s="95">
        <v>0</v>
      </c>
      <c r="AC174" s="95">
        <v>0</v>
      </c>
      <c r="AD174" s="95">
        <v>0</v>
      </c>
      <c r="AE174" s="95">
        <v>0</v>
      </c>
      <c r="AF174" s="95">
        <v>0</v>
      </c>
      <c r="AG174" s="95">
        <v>0</v>
      </c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</row>
    <row r="175" spans="1:64">
      <c r="A175" s="158">
        <v>174</v>
      </c>
      <c r="B175" s="95" t="s">
        <v>995</v>
      </c>
      <c r="C175" s="95" t="s">
        <v>21</v>
      </c>
      <c r="D175" s="95">
        <v>109</v>
      </c>
      <c r="E175" s="95" t="s">
        <v>589</v>
      </c>
      <c r="F175" s="190">
        <v>46024</v>
      </c>
      <c r="G175" s="95">
        <v>1714</v>
      </c>
      <c r="H175" s="95">
        <v>14371</v>
      </c>
      <c r="I175" s="95">
        <v>0</v>
      </c>
      <c r="J175" s="95">
        <v>16</v>
      </c>
      <c r="K175" s="95">
        <v>9059</v>
      </c>
      <c r="L175" s="95">
        <v>0</v>
      </c>
      <c r="M175" s="95">
        <v>0</v>
      </c>
      <c r="N175" s="95">
        <v>1</v>
      </c>
      <c r="O175" s="95">
        <v>0</v>
      </c>
      <c r="P175" s="95">
        <v>0</v>
      </c>
      <c r="Q175" s="95">
        <v>0</v>
      </c>
      <c r="R175" s="95">
        <v>0</v>
      </c>
      <c r="S175" s="95">
        <v>1</v>
      </c>
      <c r="T175" s="95">
        <v>98115</v>
      </c>
      <c r="U175" s="95">
        <v>0</v>
      </c>
      <c r="V175" s="95">
        <v>0</v>
      </c>
      <c r="W175" s="95">
        <v>0</v>
      </c>
      <c r="X175" s="95">
        <v>0</v>
      </c>
      <c r="Y175" s="95">
        <v>0</v>
      </c>
      <c r="Z175" s="95">
        <v>0</v>
      </c>
      <c r="AA175" s="95">
        <v>0</v>
      </c>
      <c r="AB175" s="95">
        <v>0</v>
      </c>
      <c r="AC175" s="95">
        <v>0</v>
      </c>
      <c r="AD175" s="95">
        <v>0</v>
      </c>
      <c r="AE175" s="95">
        <v>0</v>
      </c>
      <c r="AF175" s="95">
        <v>0</v>
      </c>
      <c r="AG175" s="95">
        <v>0</v>
      </c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</row>
    <row r="176" spans="1:64">
      <c r="A176" s="158">
        <v>175</v>
      </c>
      <c r="B176" s="95" t="s">
        <v>1125</v>
      </c>
      <c r="C176" s="95" t="s">
        <v>26</v>
      </c>
      <c r="D176" s="95">
        <v>144</v>
      </c>
      <c r="E176" s="95" t="s">
        <v>16</v>
      </c>
      <c r="F176" s="190">
        <v>46039</v>
      </c>
      <c r="G176" s="95">
        <v>684</v>
      </c>
      <c r="H176" s="95">
        <v>5198</v>
      </c>
      <c r="I176" s="95">
        <v>0</v>
      </c>
      <c r="J176" s="95">
        <v>0</v>
      </c>
      <c r="K176" s="95">
        <v>500</v>
      </c>
      <c r="L176" s="95">
        <v>0</v>
      </c>
      <c r="M176" s="95">
        <v>0</v>
      </c>
      <c r="N176" s="95">
        <v>0</v>
      </c>
      <c r="O176" s="95">
        <v>0</v>
      </c>
      <c r="P176" s="95">
        <v>0</v>
      </c>
      <c r="Q176" s="95">
        <v>0</v>
      </c>
      <c r="R176" s="95">
        <v>0</v>
      </c>
      <c r="S176" s="95">
        <v>0</v>
      </c>
      <c r="T176" s="95">
        <v>0</v>
      </c>
      <c r="U176" s="95">
        <v>0</v>
      </c>
      <c r="V176" s="95">
        <v>0</v>
      </c>
      <c r="W176" s="95">
        <v>0</v>
      </c>
      <c r="X176" s="95">
        <v>1</v>
      </c>
      <c r="Y176" s="95">
        <v>0</v>
      </c>
      <c r="Z176" s="95">
        <v>0</v>
      </c>
      <c r="AA176" s="95">
        <v>0</v>
      </c>
      <c r="AB176" s="95">
        <v>0</v>
      </c>
      <c r="AC176" s="95">
        <v>0</v>
      </c>
      <c r="AD176" s="95">
        <v>0</v>
      </c>
      <c r="AE176" s="95">
        <v>0</v>
      </c>
      <c r="AF176" s="95">
        <v>0</v>
      </c>
      <c r="AG176" s="95">
        <v>0</v>
      </c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</row>
    <row r="177" spans="1:64">
      <c r="A177" s="158">
        <v>176</v>
      </c>
      <c r="B177" s="95" t="s">
        <v>986</v>
      </c>
      <c r="C177" s="95" t="s">
        <v>28</v>
      </c>
      <c r="D177" s="95">
        <v>129</v>
      </c>
      <c r="E177" s="95" t="s">
        <v>589</v>
      </c>
      <c r="F177" s="190">
        <v>46030</v>
      </c>
      <c r="G177" s="95">
        <v>909</v>
      </c>
      <c r="H177" s="95">
        <v>5342</v>
      </c>
      <c r="I177" s="95">
        <v>0</v>
      </c>
      <c r="J177" s="95">
        <v>0</v>
      </c>
      <c r="K177" s="95">
        <v>1600</v>
      </c>
      <c r="L177" s="95">
        <v>0</v>
      </c>
      <c r="M177" s="95">
        <v>0</v>
      </c>
      <c r="N177" s="95">
        <v>0</v>
      </c>
      <c r="O177" s="95">
        <v>0</v>
      </c>
      <c r="P177" s="95">
        <v>0</v>
      </c>
      <c r="Q177" s="95">
        <v>0</v>
      </c>
      <c r="R177" s="95">
        <v>0</v>
      </c>
      <c r="S177" s="95">
        <v>0</v>
      </c>
      <c r="T177" s="95">
        <v>0</v>
      </c>
      <c r="U177" s="95">
        <v>0</v>
      </c>
      <c r="V177" s="95">
        <v>0</v>
      </c>
      <c r="W177" s="95">
        <v>0</v>
      </c>
      <c r="X177" s="95">
        <v>1</v>
      </c>
      <c r="Y177" s="95">
        <v>0</v>
      </c>
      <c r="Z177" s="95">
        <v>0</v>
      </c>
      <c r="AA177" s="95">
        <v>0</v>
      </c>
      <c r="AB177" s="95">
        <v>0</v>
      </c>
      <c r="AC177" s="95">
        <v>0</v>
      </c>
      <c r="AD177" s="95">
        <v>0</v>
      </c>
      <c r="AE177" s="95">
        <v>0</v>
      </c>
      <c r="AF177" s="95">
        <v>0</v>
      </c>
      <c r="AG177" s="95">
        <v>0</v>
      </c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</row>
    <row r="178" spans="1:64">
      <c r="A178" s="158">
        <v>177</v>
      </c>
      <c r="B178" s="95" t="s">
        <v>990</v>
      </c>
      <c r="C178" s="95" t="s">
        <v>15</v>
      </c>
      <c r="D178" s="95">
        <v>109</v>
      </c>
      <c r="E178" s="95" t="s">
        <v>589</v>
      </c>
      <c r="F178" s="190">
        <v>46052</v>
      </c>
      <c r="G178" s="95">
        <v>497</v>
      </c>
      <c r="H178" s="95">
        <v>7328</v>
      </c>
      <c r="I178" s="95">
        <v>0</v>
      </c>
      <c r="J178" s="95">
        <v>8</v>
      </c>
      <c r="K178" s="95">
        <v>1730</v>
      </c>
      <c r="L178" s="95">
        <v>0</v>
      </c>
      <c r="M178" s="95">
        <v>0</v>
      </c>
      <c r="N178" s="95">
        <v>0</v>
      </c>
      <c r="O178" s="95">
        <v>0</v>
      </c>
      <c r="P178" s="95">
        <v>0</v>
      </c>
      <c r="Q178" s="95">
        <v>0</v>
      </c>
      <c r="R178" s="95">
        <v>0</v>
      </c>
      <c r="S178" s="95">
        <v>0</v>
      </c>
      <c r="T178" s="95">
        <v>0</v>
      </c>
      <c r="U178" s="95">
        <v>0</v>
      </c>
      <c r="V178" s="95">
        <v>0</v>
      </c>
      <c r="W178" s="95">
        <v>0</v>
      </c>
      <c r="X178" s="95">
        <v>1</v>
      </c>
      <c r="Y178" s="95">
        <v>0</v>
      </c>
      <c r="Z178" s="95">
        <v>0</v>
      </c>
      <c r="AA178" s="95">
        <v>0</v>
      </c>
      <c r="AB178" s="95">
        <v>0</v>
      </c>
      <c r="AC178" s="95">
        <v>0</v>
      </c>
      <c r="AD178" s="95">
        <v>0</v>
      </c>
      <c r="AE178" s="95">
        <v>0</v>
      </c>
      <c r="AF178" s="95">
        <v>0</v>
      </c>
      <c r="AG178" s="95">
        <v>0</v>
      </c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</row>
    <row r="179" spans="1:64">
      <c r="A179" s="158">
        <v>178</v>
      </c>
      <c r="B179" s="95" t="s">
        <v>330</v>
      </c>
      <c r="C179" s="95" t="s">
        <v>28</v>
      </c>
      <c r="D179" s="95">
        <v>129</v>
      </c>
      <c r="E179" s="95" t="s">
        <v>175</v>
      </c>
      <c r="F179" s="190">
        <v>46038</v>
      </c>
      <c r="G179" s="95">
        <v>372</v>
      </c>
      <c r="H179" s="95">
        <v>22140</v>
      </c>
      <c r="I179" s="95">
        <v>52</v>
      </c>
      <c r="J179" s="95">
        <v>8</v>
      </c>
      <c r="K179" s="95">
        <v>22274</v>
      </c>
      <c r="L179" s="95">
        <v>0</v>
      </c>
      <c r="M179" s="95">
        <v>0</v>
      </c>
      <c r="N179" s="95">
        <v>0</v>
      </c>
      <c r="O179" s="95">
        <v>0</v>
      </c>
      <c r="P179" s="95">
        <v>0</v>
      </c>
      <c r="Q179" s="95">
        <v>0</v>
      </c>
      <c r="R179" s="95">
        <v>0</v>
      </c>
      <c r="S179" s="95">
        <v>0</v>
      </c>
      <c r="T179" s="95">
        <v>0</v>
      </c>
      <c r="U179" s="95">
        <v>0</v>
      </c>
      <c r="V179" s="95">
        <v>0</v>
      </c>
      <c r="W179" s="95">
        <v>0</v>
      </c>
      <c r="X179" s="95">
        <v>1</v>
      </c>
      <c r="Y179" s="95">
        <v>0</v>
      </c>
      <c r="Z179" s="95">
        <v>0</v>
      </c>
      <c r="AA179" s="95">
        <v>0</v>
      </c>
      <c r="AB179" s="95">
        <v>0</v>
      </c>
      <c r="AC179" s="95">
        <v>0</v>
      </c>
      <c r="AD179" s="95">
        <v>0</v>
      </c>
      <c r="AE179" s="95">
        <v>0</v>
      </c>
      <c r="AF179" s="95">
        <v>0</v>
      </c>
      <c r="AG179" s="95">
        <v>0</v>
      </c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</row>
    <row r="180" spans="1:64">
      <c r="A180" s="158">
        <v>179</v>
      </c>
      <c r="B180" s="95" t="s">
        <v>1034</v>
      </c>
      <c r="C180" s="95" t="s">
        <v>27</v>
      </c>
      <c r="D180" s="95">
        <v>175</v>
      </c>
      <c r="E180" s="95" t="s">
        <v>556</v>
      </c>
      <c r="F180" s="190">
        <v>46027</v>
      </c>
      <c r="G180" s="95">
        <v>6040</v>
      </c>
      <c r="H180" s="95">
        <v>6100</v>
      </c>
      <c r="I180" s="95">
        <v>0</v>
      </c>
      <c r="J180" s="95">
        <v>12</v>
      </c>
      <c r="K180" s="95">
        <v>6968</v>
      </c>
      <c r="L180" s="95">
        <v>0</v>
      </c>
      <c r="M180" s="95">
        <v>0</v>
      </c>
      <c r="N180" s="95">
        <v>0</v>
      </c>
      <c r="O180" s="95">
        <v>0</v>
      </c>
      <c r="P180" s="95">
        <v>0</v>
      </c>
      <c r="Q180" s="95">
        <v>0</v>
      </c>
      <c r="R180" s="95">
        <v>0</v>
      </c>
      <c r="S180" s="95">
        <v>0</v>
      </c>
      <c r="T180" s="95">
        <v>0</v>
      </c>
      <c r="U180" s="95">
        <v>0</v>
      </c>
      <c r="V180" s="95">
        <v>0</v>
      </c>
      <c r="W180" s="95">
        <v>0</v>
      </c>
      <c r="X180" s="95">
        <v>1</v>
      </c>
      <c r="Y180" s="95">
        <v>0</v>
      </c>
      <c r="Z180" s="95">
        <v>0</v>
      </c>
      <c r="AA180" s="95">
        <v>0</v>
      </c>
      <c r="AB180" s="95">
        <v>0</v>
      </c>
      <c r="AC180" s="95">
        <v>0</v>
      </c>
      <c r="AD180" s="95">
        <v>0</v>
      </c>
      <c r="AE180" s="95">
        <v>0</v>
      </c>
      <c r="AF180" s="95">
        <v>0</v>
      </c>
      <c r="AG180" s="95">
        <v>0</v>
      </c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</row>
    <row r="181" spans="1:64">
      <c r="A181" s="158">
        <v>180</v>
      </c>
      <c r="B181" s="95" t="s">
        <v>1102</v>
      </c>
      <c r="C181" s="95" t="s">
        <v>15</v>
      </c>
      <c r="D181" s="95">
        <v>144</v>
      </c>
      <c r="E181" s="95" t="s">
        <v>589</v>
      </c>
      <c r="F181" s="190">
        <v>45982</v>
      </c>
      <c r="G181" s="95">
        <v>693</v>
      </c>
      <c r="H181" s="95">
        <v>9023</v>
      </c>
      <c r="I181" s="95">
        <v>0</v>
      </c>
      <c r="J181" s="95">
        <v>68</v>
      </c>
      <c r="K181" s="95">
        <v>1732</v>
      </c>
      <c r="L181" s="95">
        <v>0</v>
      </c>
      <c r="M181" s="95">
        <v>0</v>
      </c>
      <c r="N181" s="95">
        <v>0</v>
      </c>
      <c r="O181" s="95">
        <v>0</v>
      </c>
      <c r="P181" s="95">
        <v>0</v>
      </c>
      <c r="Q181" s="95">
        <v>0</v>
      </c>
      <c r="R181" s="95">
        <v>0</v>
      </c>
      <c r="S181" s="95">
        <v>0</v>
      </c>
      <c r="T181" s="95">
        <v>0</v>
      </c>
      <c r="U181" s="95">
        <v>0</v>
      </c>
      <c r="V181" s="95">
        <v>0</v>
      </c>
      <c r="W181" s="95">
        <v>0</v>
      </c>
      <c r="X181" s="95">
        <v>1</v>
      </c>
      <c r="Y181" s="95">
        <v>0</v>
      </c>
      <c r="Z181" s="95">
        <v>0</v>
      </c>
      <c r="AA181" s="95">
        <v>0</v>
      </c>
      <c r="AB181" s="95">
        <v>0</v>
      </c>
      <c r="AC181" s="95">
        <v>0</v>
      </c>
      <c r="AD181" s="95">
        <v>0</v>
      </c>
      <c r="AE181" s="95">
        <v>0</v>
      </c>
      <c r="AF181" s="95">
        <v>0</v>
      </c>
      <c r="AG181" s="95">
        <v>0</v>
      </c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</row>
    <row r="182" spans="1:64">
      <c r="A182" s="158">
        <v>181</v>
      </c>
      <c r="B182" s="95" t="s">
        <v>1076</v>
      </c>
      <c r="C182" s="95" t="s">
        <v>26</v>
      </c>
      <c r="D182" s="95">
        <v>129</v>
      </c>
      <c r="E182" s="95" t="s">
        <v>16</v>
      </c>
      <c r="F182" s="190">
        <v>45964</v>
      </c>
      <c r="G182" s="95">
        <v>2003</v>
      </c>
      <c r="H182" s="95">
        <v>10039</v>
      </c>
      <c r="I182" s="95">
        <v>0</v>
      </c>
      <c r="J182" s="95">
        <v>0</v>
      </c>
      <c r="K182" s="95">
        <v>1263</v>
      </c>
      <c r="L182" s="95">
        <v>0</v>
      </c>
      <c r="M182" s="95">
        <v>0</v>
      </c>
      <c r="N182" s="95">
        <v>0</v>
      </c>
      <c r="O182" s="95">
        <v>0</v>
      </c>
      <c r="P182" s="95">
        <v>0</v>
      </c>
      <c r="Q182" s="95">
        <v>0</v>
      </c>
      <c r="R182" s="95">
        <v>0</v>
      </c>
      <c r="S182" s="95">
        <v>0</v>
      </c>
      <c r="T182" s="95">
        <v>0</v>
      </c>
      <c r="U182" s="95">
        <v>0</v>
      </c>
      <c r="V182" s="95">
        <v>0</v>
      </c>
      <c r="W182" s="95">
        <v>0</v>
      </c>
      <c r="X182" s="95">
        <v>0</v>
      </c>
      <c r="Y182" s="95">
        <v>0</v>
      </c>
      <c r="Z182" s="95">
        <v>0</v>
      </c>
      <c r="AA182" s="95">
        <v>0</v>
      </c>
      <c r="AB182" s="95">
        <v>0</v>
      </c>
      <c r="AC182" s="95">
        <v>0</v>
      </c>
      <c r="AD182" s="95">
        <v>0</v>
      </c>
      <c r="AE182" s="95">
        <v>0</v>
      </c>
      <c r="AF182" s="95">
        <v>0</v>
      </c>
      <c r="AG182" s="95">
        <v>0</v>
      </c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</row>
    <row r="183" spans="1:64">
      <c r="A183" s="158">
        <v>182</v>
      </c>
      <c r="B183" s="95" t="s">
        <v>1156</v>
      </c>
      <c r="C183" s="95" t="s">
        <v>13</v>
      </c>
      <c r="D183" s="95">
        <v>109</v>
      </c>
      <c r="E183" s="95" t="s">
        <v>16</v>
      </c>
      <c r="F183" s="190">
        <v>46082</v>
      </c>
      <c r="G183" s="95">
        <v>4617</v>
      </c>
      <c r="H183" s="95">
        <v>5526</v>
      </c>
      <c r="I183" s="95">
        <v>0</v>
      </c>
      <c r="J183" s="95">
        <v>28</v>
      </c>
      <c r="K183" s="95">
        <v>530</v>
      </c>
      <c r="L183" s="95">
        <v>0</v>
      </c>
      <c r="M183" s="95">
        <v>0</v>
      </c>
      <c r="N183" s="95">
        <v>0</v>
      </c>
      <c r="O183" s="95">
        <v>0</v>
      </c>
      <c r="P183" s="95">
        <v>0</v>
      </c>
      <c r="Q183" s="95">
        <v>0</v>
      </c>
      <c r="R183" s="95">
        <v>0</v>
      </c>
      <c r="S183" s="95">
        <v>0</v>
      </c>
      <c r="T183" s="95">
        <v>0</v>
      </c>
      <c r="U183" s="95">
        <v>0</v>
      </c>
      <c r="V183" s="95">
        <v>0</v>
      </c>
      <c r="W183" s="95">
        <v>0</v>
      </c>
      <c r="X183" s="95">
        <v>1</v>
      </c>
      <c r="Y183" s="95">
        <v>0</v>
      </c>
      <c r="Z183" s="95">
        <v>0</v>
      </c>
      <c r="AA183" s="95">
        <v>0</v>
      </c>
      <c r="AB183" s="95">
        <v>0</v>
      </c>
      <c r="AC183" s="95">
        <v>0</v>
      </c>
      <c r="AD183" s="95">
        <v>0</v>
      </c>
      <c r="AE183" s="95">
        <v>0</v>
      </c>
      <c r="AF183" s="95">
        <v>0</v>
      </c>
      <c r="AG183" s="95">
        <v>0</v>
      </c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</row>
    <row r="184" spans="1:64">
      <c r="A184" s="158">
        <v>183</v>
      </c>
      <c r="B184" s="95" t="s">
        <v>1136</v>
      </c>
      <c r="C184" s="95" t="s">
        <v>19</v>
      </c>
      <c r="D184" s="95">
        <v>129</v>
      </c>
      <c r="E184" s="95" t="s">
        <v>175</v>
      </c>
      <c r="F184" s="190">
        <v>46027</v>
      </c>
      <c r="G184" s="95">
        <v>562</v>
      </c>
      <c r="H184" s="95">
        <v>20160</v>
      </c>
      <c r="I184" s="95">
        <v>4632</v>
      </c>
      <c r="J184" s="95">
        <v>17</v>
      </c>
      <c r="K184" s="95">
        <v>32759</v>
      </c>
      <c r="L184" s="95">
        <v>0</v>
      </c>
      <c r="M184" s="95">
        <v>0</v>
      </c>
      <c r="N184" s="95">
        <v>0</v>
      </c>
      <c r="O184" s="95">
        <v>0</v>
      </c>
      <c r="P184" s="95">
        <v>0</v>
      </c>
      <c r="Q184" s="95">
        <v>0</v>
      </c>
      <c r="R184" s="95">
        <v>0</v>
      </c>
      <c r="S184" s="95">
        <v>0</v>
      </c>
      <c r="T184" s="95">
        <v>0</v>
      </c>
      <c r="U184" s="95">
        <v>0</v>
      </c>
      <c r="V184" s="95">
        <v>0</v>
      </c>
      <c r="W184" s="95">
        <v>0</v>
      </c>
      <c r="X184" s="95">
        <v>1</v>
      </c>
      <c r="Y184" s="95">
        <v>0</v>
      </c>
      <c r="Z184" s="95">
        <v>0</v>
      </c>
      <c r="AA184" s="95">
        <v>0</v>
      </c>
      <c r="AB184" s="95">
        <v>0</v>
      </c>
      <c r="AC184" s="95">
        <v>0</v>
      </c>
      <c r="AD184" s="95">
        <v>0</v>
      </c>
      <c r="AE184" s="95">
        <v>0</v>
      </c>
      <c r="AF184" s="95">
        <v>0</v>
      </c>
      <c r="AG184" s="95">
        <v>0</v>
      </c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</row>
    <row r="185" spans="1:64">
      <c r="A185" s="158">
        <v>184</v>
      </c>
      <c r="B185" s="95" t="s">
        <v>1172</v>
      </c>
      <c r="C185" s="95" t="s">
        <v>24</v>
      </c>
      <c r="D185" s="95">
        <v>109</v>
      </c>
      <c r="E185" s="95" t="s">
        <v>16</v>
      </c>
      <c r="F185" s="190">
        <v>46101</v>
      </c>
      <c r="G185" s="95">
        <v>131</v>
      </c>
      <c r="H185" s="95">
        <v>131</v>
      </c>
      <c r="I185" s="95">
        <v>0</v>
      </c>
      <c r="J185" s="95">
        <v>28</v>
      </c>
      <c r="K185" s="95">
        <v>218</v>
      </c>
      <c r="L185" s="95">
        <v>0</v>
      </c>
      <c r="M185" s="95">
        <v>0</v>
      </c>
      <c r="N185" s="95">
        <v>0</v>
      </c>
      <c r="O185" s="95">
        <v>0</v>
      </c>
      <c r="P185" s="95">
        <v>0</v>
      </c>
      <c r="Q185" s="95">
        <v>0</v>
      </c>
      <c r="R185" s="95">
        <v>0</v>
      </c>
      <c r="S185" s="95">
        <v>0</v>
      </c>
      <c r="T185" s="95">
        <v>0</v>
      </c>
      <c r="U185" s="95">
        <v>0</v>
      </c>
      <c r="V185" s="95">
        <v>0</v>
      </c>
      <c r="W185" s="95">
        <v>0</v>
      </c>
      <c r="X185" s="95">
        <v>0</v>
      </c>
      <c r="Y185" s="95">
        <v>0</v>
      </c>
      <c r="Z185" s="95">
        <v>0</v>
      </c>
      <c r="AA185" s="95">
        <v>0</v>
      </c>
      <c r="AB185" s="95">
        <v>0</v>
      </c>
      <c r="AC185" s="95">
        <v>0</v>
      </c>
      <c r="AD185" s="95">
        <v>0</v>
      </c>
      <c r="AE185" s="95">
        <v>0</v>
      </c>
      <c r="AF185" s="95">
        <v>0</v>
      </c>
      <c r="AG185" s="95">
        <v>0</v>
      </c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</row>
    <row r="186" spans="1:64">
      <c r="A186" s="158">
        <v>185</v>
      </c>
      <c r="B186" s="95" t="s">
        <v>981</v>
      </c>
      <c r="C186" s="95" t="s">
        <v>25</v>
      </c>
      <c r="D186" s="95">
        <v>109</v>
      </c>
      <c r="E186" s="95" t="s">
        <v>16</v>
      </c>
      <c r="F186" s="190">
        <v>46052</v>
      </c>
      <c r="G186" s="95">
        <v>308</v>
      </c>
      <c r="H186" s="95">
        <v>7140</v>
      </c>
      <c r="I186" s="95">
        <v>0</v>
      </c>
      <c r="J186" s="95">
        <v>0</v>
      </c>
      <c r="K186" s="95">
        <v>1196</v>
      </c>
      <c r="L186" s="95">
        <v>0</v>
      </c>
      <c r="M186" s="95">
        <v>0</v>
      </c>
      <c r="N186" s="95">
        <v>0</v>
      </c>
      <c r="O186" s="95">
        <v>0</v>
      </c>
      <c r="P186" s="95">
        <v>0</v>
      </c>
      <c r="Q186" s="95">
        <v>0</v>
      </c>
      <c r="R186" s="95">
        <v>0</v>
      </c>
      <c r="S186" s="95">
        <v>0</v>
      </c>
      <c r="T186" s="95">
        <v>0</v>
      </c>
      <c r="U186" s="95">
        <v>0</v>
      </c>
      <c r="V186" s="95">
        <v>0</v>
      </c>
      <c r="W186" s="95">
        <v>0</v>
      </c>
      <c r="X186" s="95">
        <v>0</v>
      </c>
      <c r="Y186" s="95">
        <v>0</v>
      </c>
      <c r="Z186" s="95">
        <v>0</v>
      </c>
      <c r="AA186" s="95">
        <v>0</v>
      </c>
      <c r="AB186" s="95">
        <v>0</v>
      </c>
      <c r="AC186" s="95">
        <v>0</v>
      </c>
      <c r="AD186" s="95">
        <v>0</v>
      </c>
      <c r="AE186" s="95">
        <v>0</v>
      </c>
      <c r="AF186" s="95">
        <v>0</v>
      </c>
      <c r="AG186" s="95">
        <v>0</v>
      </c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</row>
    <row r="187" spans="1:64">
      <c r="A187" s="158">
        <v>186</v>
      </c>
      <c r="B187" s="95" t="s">
        <v>1141</v>
      </c>
      <c r="C187" s="95" t="s">
        <v>26</v>
      </c>
      <c r="D187" s="95">
        <v>155</v>
      </c>
      <c r="E187" s="95" t="s">
        <v>16</v>
      </c>
      <c r="F187" s="190">
        <v>46029</v>
      </c>
      <c r="G187" s="95">
        <v>3312</v>
      </c>
      <c r="H187" s="95">
        <v>4107</v>
      </c>
      <c r="I187" s="95">
        <v>3744</v>
      </c>
      <c r="J187" s="95">
        <v>0</v>
      </c>
      <c r="K187" s="95">
        <v>236</v>
      </c>
      <c r="L187" s="95">
        <v>0</v>
      </c>
      <c r="M187" s="95">
        <v>0</v>
      </c>
      <c r="N187" s="95">
        <v>0</v>
      </c>
      <c r="O187" s="95">
        <v>0</v>
      </c>
      <c r="P187" s="95">
        <v>0</v>
      </c>
      <c r="Q187" s="95">
        <v>0</v>
      </c>
      <c r="R187" s="95">
        <v>0</v>
      </c>
      <c r="S187" s="95">
        <v>0</v>
      </c>
      <c r="T187" s="95">
        <v>0</v>
      </c>
      <c r="U187" s="95">
        <v>0</v>
      </c>
      <c r="V187" s="95">
        <v>0</v>
      </c>
      <c r="W187" s="95">
        <v>0</v>
      </c>
      <c r="X187" s="95">
        <v>1</v>
      </c>
      <c r="Y187" s="95">
        <v>0</v>
      </c>
      <c r="Z187" s="95">
        <v>0</v>
      </c>
      <c r="AA187" s="95">
        <v>0</v>
      </c>
      <c r="AB187" s="95">
        <v>0</v>
      </c>
      <c r="AC187" s="95">
        <v>0</v>
      </c>
      <c r="AD187" s="95">
        <v>0</v>
      </c>
      <c r="AE187" s="95">
        <v>0</v>
      </c>
      <c r="AF187" s="95">
        <v>0</v>
      </c>
      <c r="AG187" s="95">
        <v>0</v>
      </c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</row>
    <row r="188" spans="1:64">
      <c r="A188" s="158">
        <v>187</v>
      </c>
      <c r="B188" s="95" t="s">
        <v>852</v>
      </c>
      <c r="C188" s="95" t="s">
        <v>22</v>
      </c>
      <c r="D188" s="95">
        <v>89</v>
      </c>
      <c r="E188" s="95" t="s">
        <v>175</v>
      </c>
      <c r="F188" s="190">
        <v>44980</v>
      </c>
      <c r="G188" s="95">
        <v>4816</v>
      </c>
      <c r="H188" s="95">
        <v>63676</v>
      </c>
      <c r="I188" s="95">
        <v>463</v>
      </c>
      <c r="J188" s="95">
        <v>64</v>
      </c>
      <c r="K188" s="95">
        <v>28761</v>
      </c>
      <c r="L188" s="95">
        <v>0</v>
      </c>
      <c r="M188" s="95">
        <v>0</v>
      </c>
      <c r="N188" s="95">
        <v>0</v>
      </c>
      <c r="O188" s="95">
        <v>0</v>
      </c>
      <c r="P188" s="95">
        <v>0</v>
      </c>
      <c r="Q188" s="95">
        <v>0</v>
      </c>
      <c r="R188" s="95">
        <v>0</v>
      </c>
      <c r="S188" s="95">
        <v>0</v>
      </c>
      <c r="T188" s="95">
        <v>0</v>
      </c>
      <c r="U188" s="95">
        <v>0</v>
      </c>
      <c r="V188" s="95">
        <v>0</v>
      </c>
      <c r="W188" s="95">
        <v>0</v>
      </c>
      <c r="X188" s="95">
        <v>0</v>
      </c>
      <c r="Y188" s="95">
        <v>0</v>
      </c>
      <c r="Z188" s="95">
        <v>0</v>
      </c>
      <c r="AA188" s="95">
        <v>0</v>
      </c>
      <c r="AB188" s="95">
        <v>0</v>
      </c>
      <c r="AC188" s="95">
        <v>0</v>
      </c>
      <c r="AD188" s="95">
        <v>0</v>
      </c>
      <c r="AE188" s="95">
        <v>0</v>
      </c>
      <c r="AF188" s="95">
        <v>0</v>
      </c>
      <c r="AG188" s="95">
        <v>0</v>
      </c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</row>
    <row r="189" spans="1:64">
      <c r="A189" s="158">
        <v>188</v>
      </c>
      <c r="B189" s="95" t="s">
        <v>1126</v>
      </c>
      <c r="C189" s="95" t="s">
        <v>26</v>
      </c>
      <c r="D189" s="95">
        <v>144</v>
      </c>
      <c r="E189" s="95" t="s">
        <v>16</v>
      </c>
      <c r="F189" s="190">
        <v>46039</v>
      </c>
      <c r="G189" s="95">
        <v>587</v>
      </c>
      <c r="H189" s="95">
        <v>4818</v>
      </c>
      <c r="I189" s="95">
        <v>0</v>
      </c>
      <c r="J189" s="95">
        <v>0</v>
      </c>
      <c r="K189" s="95">
        <v>496</v>
      </c>
      <c r="L189" s="95">
        <v>0</v>
      </c>
      <c r="M189" s="95">
        <v>0</v>
      </c>
      <c r="N189" s="95">
        <v>0</v>
      </c>
      <c r="O189" s="95">
        <v>0</v>
      </c>
      <c r="P189" s="95">
        <v>0</v>
      </c>
      <c r="Q189" s="95">
        <v>0</v>
      </c>
      <c r="R189" s="95">
        <v>0</v>
      </c>
      <c r="S189" s="95">
        <v>0</v>
      </c>
      <c r="T189" s="95">
        <v>0</v>
      </c>
      <c r="U189" s="95">
        <v>0</v>
      </c>
      <c r="V189" s="95">
        <v>0</v>
      </c>
      <c r="W189" s="95">
        <v>0</v>
      </c>
      <c r="X189" s="95">
        <v>0</v>
      </c>
      <c r="Y189" s="95">
        <v>0</v>
      </c>
      <c r="Z189" s="95">
        <v>0</v>
      </c>
      <c r="AA189" s="95">
        <v>0</v>
      </c>
      <c r="AB189" s="95">
        <v>0</v>
      </c>
      <c r="AC189" s="95">
        <v>0</v>
      </c>
      <c r="AD189" s="95">
        <v>0</v>
      </c>
      <c r="AE189" s="95">
        <v>0</v>
      </c>
      <c r="AF189" s="95">
        <v>0</v>
      </c>
      <c r="AG189" s="95">
        <v>0</v>
      </c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</row>
    <row r="190" spans="1:64">
      <c r="A190" s="158">
        <v>189</v>
      </c>
      <c r="B190" s="95" t="s">
        <v>492</v>
      </c>
      <c r="C190" s="95" t="s">
        <v>20</v>
      </c>
      <c r="D190" s="95">
        <v>109</v>
      </c>
      <c r="E190" s="95" t="s">
        <v>175</v>
      </c>
      <c r="F190" s="190">
        <v>46034</v>
      </c>
      <c r="G190" s="95">
        <v>851</v>
      </c>
      <c r="H190" s="95">
        <v>27294</v>
      </c>
      <c r="I190" s="95">
        <v>4</v>
      </c>
      <c r="J190" s="95">
        <v>0</v>
      </c>
      <c r="K190" s="95">
        <v>24465</v>
      </c>
      <c r="L190" s="95">
        <v>0</v>
      </c>
      <c r="M190" s="95">
        <v>0</v>
      </c>
      <c r="N190" s="95">
        <v>0</v>
      </c>
      <c r="O190" s="95">
        <v>0</v>
      </c>
      <c r="P190" s="95">
        <v>0</v>
      </c>
      <c r="Q190" s="95">
        <v>0</v>
      </c>
      <c r="R190" s="95">
        <v>0</v>
      </c>
      <c r="S190" s="95">
        <v>0</v>
      </c>
      <c r="T190" s="95">
        <v>0</v>
      </c>
      <c r="U190" s="95">
        <v>0</v>
      </c>
      <c r="V190" s="95">
        <v>0</v>
      </c>
      <c r="W190" s="95">
        <v>0</v>
      </c>
      <c r="X190" s="95">
        <v>0</v>
      </c>
      <c r="Y190" s="95">
        <v>0</v>
      </c>
      <c r="Z190" s="95">
        <v>0</v>
      </c>
      <c r="AA190" s="95">
        <v>0</v>
      </c>
      <c r="AB190" s="95">
        <v>0</v>
      </c>
      <c r="AC190" s="95">
        <v>0</v>
      </c>
      <c r="AD190" s="95">
        <v>0</v>
      </c>
      <c r="AE190" s="95">
        <v>0</v>
      </c>
      <c r="AF190" s="95">
        <v>0</v>
      </c>
      <c r="AG190" s="95">
        <v>0</v>
      </c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</row>
    <row r="191" spans="1:64">
      <c r="A191" s="158">
        <v>190</v>
      </c>
      <c r="B191" s="95" t="s">
        <v>987</v>
      </c>
      <c r="C191" s="95" t="s">
        <v>28</v>
      </c>
      <c r="D191" s="95">
        <v>129</v>
      </c>
      <c r="E191" s="95" t="s">
        <v>589</v>
      </c>
      <c r="F191" s="190">
        <v>46028</v>
      </c>
      <c r="G191" s="95">
        <v>782</v>
      </c>
      <c r="H191" s="95">
        <v>9329</v>
      </c>
      <c r="I191" s="95">
        <v>400</v>
      </c>
      <c r="J191" s="95">
        <v>21</v>
      </c>
      <c r="K191" s="95">
        <v>10530</v>
      </c>
      <c r="L191" s="95">
        <v>0</v>
      </c>
      <c r="M191" s="95">
        <v>0</v>
      </c>
      <c r="N191" s="95">
        <v>0</v>
      </c>
      <c r="O191" s="95">
        <v>0</v>
      </c>
      <c r="P191" s="95">
        <v>0</v>
      </c>
      <c r="Q191" s="95">
        <v>0</v>
      </c>
      <c r="R191" s="95">
        <v>0</v>
      </c>
      <c r="S191" s="95">
        <v>0</v>
      </c>
      <c r="T191" s="95">
        <v>0</v>
      </c>
      <c r="U191" s="95">
        <v>0</v>
      </c>
      <c r="V191" s="95">
        <v>0</v>
      </c>
      <c r="W191" s="95">
        <v>0</v>
      </c>
      <c r="X191" s="95">
        <v>1</v>
      </c>
      <c r="Y191" s="95">
        <v>0</v>
      </c>
      <c r="Z191" s="95">
        <v>0</v>
      </c>
      <c r="AA191" s="95">
        <v>0</v>
      </c>
      <c r="AB191" s="95">
        <v>0</v>
      </c>
      <c r="AC191" s="95">
        <v>0</v>
      </c>
      <c r="AD191" s="95">
        <v>0</v>
      </c>
      <c r="AE191" s="95">
        <v>0</v>
      </c>
      <c r="AF191" s="95">
        <v>0</v>
      </c>
      <c r="AG191" s="95">
        <v>0</v>
      </c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</row>
    <row r="192" spans="1:64">
      <c r="A192" s="158">
        <v>191</v>
      </c>
      <c r="B192" s="95" t="s">
        <v>1035</v>
      </c>
      <c r="C192" s="95" t="s">
        <v>25</v>
      </c>
      <c r="D192" s="95">
        <v>155</v>
      </c>
      <c r="E192" s="95" t="s">
        <v>589</v>
      </c>
      <c r="F192" s="190">
        <v>46031</v>
      </c>
      <c r="G192" s="95">
        <v>973</v>
      </c>
      <c r="H192" s="95">
        <v>4533</v>
      </c>
      <c r="I192" s="95">
        <v>4000</v>
      </c>
      <c r="J192" s="95">
        <v>12</v>
      </c>
      <c r="K192" s="95">
        <v>1614</v>
      </c>
      <c r="L192" s="95">
        <v>0</v>
      </c>
      <c r="M192" s="95">
        <v>0</v>
      </c>
      <c r="N192" s="95">
        <v>0</v>
      </c>
      <c r="O192" s="95">
        <v>0</v>
      </c>
      <c r="P192" s="95">
        <v>0</v>
      </c>
      <c r="Q192" s="95">
        <v>0</v>
      </c>
      <c r="R192" s="95">
        <v>0</v>
      </c>
      <c r="S192" s="95">
        <v>0</v>
      </c>
      <c r="T192" s="95">
        <v>0</v>
      </c>
      <c r="U192" s="95">
        <v>0</v>
      </c>
      <c r="V192" s="95">
        <v>0</v>
      </c>
      <c r="W192" s="95">
        <v>0</v>
      </c>
      <c r="X192" s="95">
        <v>0</v>
      </c>
      <c r="Y192" s="95">
        <v>0</v>
      </c>
      <c r="Z192" s="95">
        <v>0</v>
      </c>
      <c r="AA192" s="95">
        <v>0</v>
      </c>
      <c r="AB192" s="95">
        <v>0</v>
      </c>
      <c r="AC192" s="95">
        <v>0</v>
      </c>
      <c r="AD192" s="95">
        <v>0</v>
      </c>
      <c r="AE192" s="95">
        <v>0</v>
      </c>
      <c r="AF192" s="95">
        <v>0</v>
      </c>
      <c r="AG192" s="95">
        <v>0</v>
      </c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</row>
    <row r="193" spans="1:64">
      <c r="A193" s="158">
        <v>192</v>
      </c>
      <c r="B193" s="95" t="s">
        <v>1038</v>
      </c>
      <c r="C193" s="95" t="s">
        <v>27</v>
      </c>
      <c r="D193" s="95">
        <v>129</v>
      </c>
      <c r="E193" s="95" t="s">
        <v>16</v>
      </c>
      <c r="F193" s="190">
        <v>46114</v>
      </c>
      <c r="G193" s="95">
        <v>821</v>
      </c>
      <c r="H193" s="95">
        <v>9223</v>
      </c>
      <c r="I193" s="95">
        <v>0</v>
      </c>
      <c r="J193" s="95">
        <v>0</v>
      </c>
      <c r="K193" s="95">
        <v>16613</v>
      </c>
      <c r="L193" s="95">
        <v>0</v>
      </c>
      <c r="M193" s="95">
        <v>0</v>
      </c>
      <c r="N193" s="95">
        <v>0</v>
      </c>
      <c r="O193" s="95">
        <v>0</v>
      </c>
      <c r="P193" s="95">
        <v>0</v>
      </c>
      <c r="Q193" s="95">
        <v>0</v>
      </c>
      <c r="R193" s="95">
        <v>0</v>
      </c>
      <c r="S193" s="95">
        <v>0</v>
      </c>
      <c r="T193" s="95">
        <v>0</v>
      </c>
      <c r="U193" s="95">
        <v>0</v>
      </c>
      <c r="V193" s="95">
        <v>0</v>
      </c>
      <c r="W193" s="95">
        <v>0</v>
      </c>
      <c r="X193" s="95">
        <v>0</v>
      </c>
      <c r="Y193" s="95">
        <v>0</v>
      </c>
      <c r="Z193" s="95">
        <v>0</v>
      </c>
      <c r="AA193" s="95">
        <v>0</v>
      </c>
      <c r="AB193" s="95">
        <v>0</v>
      </c>
      <c r="AC193" s="95">
        <v>0</v>
      </c>
      <c r="AD193" s="95">
        <v>0</v>
      </c>
      <c r="AE193" s="95">
        <v>0</v>
      </c>
      <c r="AF193" s="95">
        <v>0</v>
      </c>
      <c r="AG193" s="95">
        <v>0</v>
      </c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</row>
    <row r="194" spans="1:64">
      <c r="A194" s="158">
        <v>193</v>
      </c>
      <c r="B194" s="95" t="s">
        <v>1014</v>
      </c>
      <c r="C194" s="95" t="s">
        <v>22</v>
      </c>
      <c r="D194" s="95">
        <v>109</v>
      </c>
      <c r="E194" s="95" t="s">
        <v>589</v>
      </c>
      <c r="F194" s="190">
        <v>46053</v>
      </c>
      <c r="G194" s="95">
        <v>1823</v>
      </c>
      <c r="H194" s="95">
        <v>31077</v>
      </c>
      <c r="I194" s="95">
        <v>495</v>
      </c>
      <c r="J194" s="95">
        <v>46</v>
      </c>
      <c r="K194" s="95">
        <v>11603</v>
      </c>
      <c r="L194" s="95">
        <v>0</v>
      </c>
      <c r="M194" s="95">
        <v>0</v>
      </c>
      <c r="N194" s="95">
        <v>0</v>
      </c>
      <c r="O194" s="95">
        <v>0</v>
      </c>
      <c r="P194" s="95">
        <v>0</v>
      </c>
      <c r="Q194" s="95">
        <v>40</v>
      </c>
      <c r="R194" s="95">
        <v>0</v>
      </c>
      <c r="S194" s="95">
        <v>0</v>
      </c>
      <c r="T194" s="95">
        <v>0</v>
      </c>
      <c r="U194" s="95">
        <v>0</v>
      </c>
      <c r="V194" s="95">
        <v>0</v>
      </c>
      <c r="W194" s="95">
        <v>0</v>
      </c>
      <c r="X194" s="95">
        <v>1</v>
      </c>
      <c r="Y194" s="95">
        <v>0</v>
      </c>
      <c r="Z194" s="95">
        <v>0</v>
      </c>
      <c r="AA194" s="95">
        <v>0</v>
      </c>
      <c r="AB194" s="95">
        <v>0</v>
      </c>
      <c r="AC194" s="95">
        <v>0</v>
      </c>
      <c r="AD194" s="95">
        <v>0</v>
      </c>
      <c r="AE194" s="95">
        <v>0</v>
      </c>
      <c r="AF194" s="95">
        <v>0</v>
      </c>
      <c r="AG194" s="95">
        <v>0</v>
      </c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</row>
    <row r="195" spans="1:64">
      <c r="A195" s="158">
        <v>194</v>
      </c>
      <c r="B195" s="95" t="s">
        <v>1107</v>
      </c>
      <c r="C195" s="95" t="s">
        <v>22</v>
      </c>
      <c r="D195" s="95">
        <v>109</v>
      </c>
      <c r="E195" s="95" t="s">
        <v>589</v>
      </c>
      <c r="F195" s="190">
        <v>45986</v>
      </c>
      <c r="G195" s="95">
        <v>647</v>
      </c>
      <c r="H195" s="95">
        <v>26006</v>
      </c>
      <c r="I195" s="95">
        <v>375</v>
      </c>
      <c r="J195" s="95">
        <v>4</v>
      </c>
      <c r="K195" s="95">
        <v>9862</v>
      </c>
      <c r="L195" s="95">
        <v>0</v>
      </c>
      <c r="M195" s="95">
        <v>0</v>
      </c>
      <c r="N195" s="95">
        <v>0</v>
      </c>
      <c r="O195" s="95">
        <v>0</v>
      </c>
      <c r="P195" s="95">
        <v>0</v>
      </c>
      <c r="Q195" s="95">
        <v>0</v>
      </c>
      <c r="R195" s="95">
        <v>0</v>
      </c>
      <c r="S195" s="95">
        <v>0</v>
      </c>
      <c r="T195" s="95">
        <v>0</v>
      </c>
      <c r="U195" s="95">
        <v>0</v>
      </c>
      <c r="V195" s="95">
        <v>0</v>
      </c>
      <c r="W195" s="95">
        <v>0</v>
      </c>
      <c r="X195" s="95">
        <v>0</v>
      </c>
      <c r="Y195" s="95">
        <v>0</v>
      </c>
      <c r="Z195" s="95">
        <v>0</v>
      </c>
      <c r="AA195" s="95">
        <v>0</v>
      </c>
      <c r="AB195" s="95">
        <v>0</v>
      </c>
      <c r="AC195" s="95">
        <v>0</v>
      </c>
      <c r="AD195" s="95">
        <v>0</v>
      </c>
      <c r="AE195" s="95">
        <v>0</v>
      </c>
      <c r="AF195" s="95">
        <v>0</v>
      </c>
      <c r="AG195" s="95">
        <v>0</v>
      </c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</row>
    <row r="196" spans="1:64">
      <c r="A196" s="158">
        <v>195</v>
      </c>
      <c r="B196" s="95" t="s">
        <v>1199</v>
      </c>
      <c r="C196" s="95" t="s">
        <v>22</v>
      </c>
      <c r="D196" s="95">
        <v>109</v>
      </c>
      <c r="E196" s="95" t="s">
        <v>16</v>
      </c>
      <c r="F196" s="190">
        <v>46113</v>
      </c>
      <c r="G196" s="95">
        <v>270</v>
      </c>
      <c r="H196" s="95">
        <v>4439</v>
      </c>
      <c r="I196" s="95">
        <v>0</v>
      </c>
      <c r="J196" s="95">
        <v>4</v>
      </c>
      <c r="K196" s="95">
        <v>0</v>
      </c>
      <c r="L196" s="95">
        <v>0</v>
      </c>
      <c r="M196" s="95">
        <v>0</v>
      </c>
      <c r="N196" s="95">
        <v>0</v>
      </c>
      <c r="O196" s="95">
        <v>0</v>
      </c>
      <c r="P196" s="95">
        <v>0</v>
      </c>
      <c r="Q196" s="95">
        <v>20</v>
      </c>
      <c r="R196" s="95">
        <v>0</v>
      </c>
      <c r="S196" s="95">
        <v>0</v>
      </c>
      <c r="T196" s="95">
        <v>0</v>
      </c>
      <c r="U196" s="95">
        <v>0</v>
      </c>
      <c r="V196" s="95">
        <v>0</v>
      </c>
      <c r="W196" s="95">
        <v>0</v>
      </c>
      <c r="X196" s="95">
        <v>0</v>
      </c>
      <c r="Y196" s="95">
        <v>0</v>
      </c>
      <c r="Z196" s="95">
        <v>0</v>
      </c>
      <c r="AA196" s="95">
        <v>0</v>
      </c>
      <c r="AB196" s="95">
        <v>0</v>
      </c>
      <c r="AC196" s="95">
        <v>0</v>
      </c>
      <c r="AD196" s="95">
        <v>0</v>
      </c>
      <c r="AE196" s="95">
        <v>0</v>
      </c>
      <c r="AF196" s="95">
        <v>0</v>
      </c>
      <c r="AG196" s="95">
        <v>0</v>
      </c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</row>
    <row r="197" spans="1:64">
      <c r="A197" s="158">
        <v>196</v>
      </c>
      <c r="B197" s="95" t="s">
        <v>984</v>
      </c>
      <c r="C197" s="95" t="s">
        <v>15</v>
      </c>
      <c r="D197" s="95">
        <v>172</v>
      </c>
      <c r="E197" s="95" t="s">
        <v>589</v>
      </c>
      <c r="F197" s="190">
        <v>46044</v>
      </c>
      <c r="G197" s="95">
        <v>651</v>
      </c>
      <c r="H197" s="95">
        <v>24938</v>
      </c>
      <c r="I197" s="95">
        <v>136</v>
      </c>
      <c r="J197" s="95">
        <v>20</v>
      </c>
      <c r="K197" s="95">
        <v>17845</v>
      </c>
      <c r="L197" s="95">
        <v>0</v>
      </c>
      <c r="M197" s="95">
        <v>0</v>
      </c>
      <c r="N197" s="95">
        <v>0</v>
      </c>
      <c r="O197" s="95">
        <v>0</v>
      </c>
      <c r="P197" s="95">
        <v>0</v>
      </c>
      <c r="Q197" s="95">
        <v>0</v>
      </c>
      <c r="R197" s="95">
        <v>0</v>
      </c>
      <c r="S197" s="95">
        <v>0</v>
      </c>
      <c r="T197" s="95">
        <v>0</v>
      </c>
      <c r="U197" s="95">
        <v>0</v>
      </c>
      <c r="V197" s="95">
        <v>0</v>
      </c>
      <c r="W197" s="95">
        <v>0</v>
      </c>
      <c r="X197" s="95">
        <v>0</v>
      </c>
      <c r="Y197" s="95">
        <v>0</v>
      </c>
      <c r="Z197" s="95">
        <v>0</v>
      </c>
      <c r="AA197" s="95">
        <v>0</v>
      </c>
      <c r="AB197" s="95">
        <v>0</v>
      </c>
      <c r="AC197" s="95">
        <v>0</v>
      </c>
      <c r="AD197" s="95">
        <v>0</v>
      </c>
      <c r="AE197" s="95">
        <v>0</v>
      </c>
      <c r="AF197" s="95">
        <v>0</v>
      </c>
      <c r="AG197" s="95">
        <v>0</v>
      </c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</row>
    <row r="198" spans="1:64">
      <c r="A198" s="158">
        <v>197</v>
      </c>
      <c r="B198" s="95" t="s">
        <v>985</v>
      </c>
      <c r="C198" s="95" t="s">
        <v>27</v>
      </c>
      <c r="D198" s="95">
        <v>109</v>
      </c>
      <c r="E198" s="95" t="s">
        <v>16</v>
      </c>
      <c r="F198" s="190">
        <v>46034</v>
      </c>
      <c r="G198" s="95">
        <v>159</v>
      </c>
      <c r="H198" s="95">
        <v>8342</v>
      </c>
      <c r="I198" s="95">
        <v>0</v>
      </c>
      <c r="J198" s="95">
        <v>0</v>
      </c>
      <c r="K198" s="95">
        <v>1132</v>
      </c>
      <c r="L198" s="95">
        <v>0</v>
      </c>
      <c r="M198" s="95">
        <v>0</v>
      </c>
      <c r="N198" s="95">
        <v>0</v>
      </c>
      <c r="O198" s="95">
        <v>0</v>
      </c>
      <c r="P198" s="95">
        <v>0</v>
      </c>
      <c r="Q198" s="95">
        <v>0</v>
      </c>
      <c r="R198" s="95">
        <v>0</v>
      </c>
      <c r="S198" s="95">
        <v>0</v>
      </c>
      <c r="T198" s="95">
        <v>0</v>
      </c>
      <c r="U198" s="95">
        <v>0</v>
      </c>
      <c r="V198" s="95">
        <v>0</v>
      </c>
      <c r="W198" s="95">
        <v>0</v>
      </c>
      <c r="X198" s="95">
        <v>1</v>
      </c>
      <c r="Y198" s="95">
        <v>0</v>
      </c>
      <c r="Z198" s="95">
        <v>0</v>
      </c>
      <c r="AA198" s="95">
        <v>0</v>
      </c>
      <c r="AB198" s="95">
        <v>0</v>
      </c>
      <c r="AC198" s="95">
        <v>0</v>
      </c>
      <c r="AD198" s="95">
        <v>0</v>
      </c>
      <c r="AE198" s="95">
        <v>0</v>
      </c>
      <c r="AF198" s="95">
        <v>0</v>
      </c>
      <c r="AG198" s="95">
        <v>0</v>
      </c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</row>
    <row r="199" spans="1:64">
      <c r="A199" s="158">
        <v>198</v>
      </c>
      <c r="B199" s="95" t="s">
        <v>1115</v>
      </c>
      <c r="C199" s="95" t="s">
        <v>24</v>
      </c>
      <c r="D199" s="95">
        <v>109</v>
      </c>
      <c r="E199" s="95" t="s">
        <v>589</v>
      </c>
      <c r="F199" s="190">
        <v>46011</v>
      </c>
      <c r="G199" s="95">
        <v>332</v>
      </c>
      <c r="H199" s="95">
        <v>8225</v>
      </c>
      <c r="I199" s="95">
        <v>14</v>
      </c>
      <c r="J199" s="95">
        <v>24</v>
      </c>
      <c r="K199" s="95">
        <v>2029</v>
      </c>
      <c r="L199" s="95">
        <v>0</v>
      </c>
      <c r="M199" s="95">
        <v>0</v>
      </c>
      <c r="N199" s="95">
        <v>0</v>
      </c>
      <c r="O199" s="95">
        <v>0</v>
      </c>
      <c r="P199" s="95">
        <v>0</v>
      </c>
      <c r="Q199" s="95">
        <v>0</v>
      </c>
      <c r="R199" s="95">
        <v>0</v>
      </c>
      <c r="S199" s="95">
        <v>0</v>
      </c>
      <c r="T199" s="95">
        <v>0</v>
      </c>
      <c r="U199" s="95">
        <v>0</v>
      </c>
      <c r="V199" s="95">
        <v>0</v>
      </c>
      <c r="W199" s="95">
        <v>0</v>
      </c>
      <c r="X199" s="95">
        <v>0</v>
      </c>
      <c r="Y199" s="95">
        <v>0</v>
      </c>
      <c r="Z199" s="95">
        <v>0</v>
      </c>
      <c r="AA199" s="95">
        <v>0</v>
      </c>
      <c r="AB199" s="95">
        <v>0</v>
      </c>
      <c r="AC199" s="95">
        <v>0</v>
      </c>
      <c r="AD199" s="95">
        <v>0</v>
      </c>
      <c r="AE199" s="95">
        <v>0</v>
      </c>
      <c r="AF199" s="95">
        <v>0</v>
      </c>
      <c r="AG199" s="95">
        <v>0</v>
      </c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</row>
    <row r="200" spans="1:64">
      <c r="A200" s="158">
        <v>199</v>
      </c>
      <c r="B200" s="95" t="s">
        <v>1171</v>
      </c>
      <c r="C200" s="95" t="s">
        <v>28</v>
      </c>
      <c r="D200" s="95">
        <v>175</v>
      </c>
      <c r="E200" s="95" t="s">
        <v>16</v>
      </c>
      <c r="F200" s="190">
        <v>46108</v>
      </c>
      <c r="G200" s="95">
        <v>550</v>
      </c>
      <c r="H200" s="95">
        <v>3376</v>
      </c>
      <c r="I200" s="95">
        <v>0</v>
      </c>
      <c r="J200" s="95">
        <v>44</v>
      </c>
      <c r="K200" s="95">
        <v>40</v>
      </c>
      <c r="L200" s="95">
        <v>0</v>
      </c>
      <c r="M200" s="95">
        <v>0</v>
      </c>
      <c r="N200" s="95">
        <v>0</v>
      </c>
      <c r="O200" s="95">
        <v>0</v>
      </c>
      <c r="P200" s="95">
        <v>0</v>
      </c>
      <c r="Q200" s="95">
        <v>0</v>
      </c>
      <c r="R200" s="95">
        <v>0</v>
      </c>
      <c r="S200" s="95">
        <v>0</v>
      </c>
      <c r="T200" s="95">
        <v>0</v>
      </c>
      <c r="U200" s="95">
        <v>0</v>
      </c>
      <c r="V200" s="95">
        <v>0</v>
      </c>
      <c r="W200" s="95">
        <v>0</v>
      </c>
      <c r="X200" s="95">
        <v>0</v>
      </c>
      <c r="Y200" s="95">
        <v>0</v>
      </c>
      <c r="Z200" s="95">
        <v>0</v>
      </c>
      <c r="AA200" s="95">
        <v>0</v>
      </c>
      <c r="AB200" s="95">
        <v>0</v>
      </c>
      <c r="AC200" s="95">
        <v>0</v>
      </c>
      <c r="AD200" s="95">
        <v>0</v>
      </c>
      <c r="AE200" s="95">
        <v>0</v>
      </c>
      <c r="AF200" s="95">
        <v>0</v>
      </c>
      <c r="AG200" s="95">
        <v>0</v>
      </c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</row>
    <row r="201" spans="1:64">
      <c r="A201" s="158">
        <v>200</v>
      </c>
      <c r="B201" s="95" t="s">
        <v>1200</v>
      </c>
      <c r="C201" s="95" t="s">
        <v>20</v>
      </c>
      <c r="D201" s="95">
        <v>89</v>
      </c>
      <c r="E201" s="95" t="s">
        <v>16</v>
      </c>
      <c r="F201" s="190">
        <v>46109</v>
      </c>
      <c r="G201" s="95">
        <v>622</v>
      </c>
      <c r="H201" s="95">
        <v>1513</v>
      </c>
      <c r="I201" s="95">
        <v>65</v>
      </c>
      <c r="J201" s="95">
        <v>16</v>
      </c>
      <c r="K201" s="95">
        <v>8</v>
      </c>
      <c r="L201" s="95">
        <v>0</v>
      </c>
      <c r="M201" s="95">
        <v>0</v>
      </c>
      <c r="N201" s="95">
        <v>13</v>
      </c>
      <c r="O201" s="95">
        <v>0</v>
      </c>
      <c r="P201" s="95">
        <v>0</v>
      </c>
      <c r="Q201" s="95">
        <v>0</v>
      </c>
      <c r="R201" s="95">
        <v>0</v>
      </c>
      <c r="S201" s="95">
        <v>13</v>
      </c>
      <c r="T201" s="95">
        <v>1375750</v>
      </c>
      <c r="U201" s="95">
        <v>0</v>
      </c>
      <c r="V201" s="95">
        <v>0</v>
      </c>
      <c r="W201" s="95">
        <v>0</v>
      </c>
      <c r="X201" s="95">
        <v>0</v>
      </c>
      <c r="Y201" s="95">
        <v>0</v>
      </c>
      <c r="Z201" s="95">
        <v>0</v>
      </c>
      <c r="AA201" s="95">
        <v>0</v>
      </c>
      <c r="AB201" s="95">
        <v>0</v>
      </c>
      <c r="AC201" s="95">
        <v>0</v>
      </c>
      <c r="AD201" s="95">
        <v>0</v>
      </c>
      <c r="AE201" s="95">
        <v>0</v>
      </c>
      <c r="AF201" s="95">
        <v>0</v>
      </c>
      <c r="AG201" s="95">
        <v>0</v>
      </c>
      <c r="AH201" s="95"/>
      <c r="AI201" s="95" t="s">
        <v>3</v>
      </c>
      <c r="AJ201" s="95" t="s">
        <v>4</v>
      </c>
      <c r="AK201" s="95" t="s">
        <v>5</v>
      </c>
      <c r="AL201" s="95" t="s">
        <v>6</v>
      </c>
      <c r="AM201" s="95" t="s">
        <v>7</v>
      </c>
      <c r="AN201" s="95" t="s">
        <v>8</v>
      </c>
      <c r="AO201" s="95" t="s">
        <v>9</v>
      </c>
      <c r="AP201" s="95" t="s">
        <v>43</v>
      </c>
      <c r="AQ201" s="95" t="s">
        <v>44</v>
      </c>
      <c r="AR201" s="95" t="s">
        <v>10</v>
      </c>
      <c r="AS201" s="95" t="s">
        <v>11</v>
      </c>
      <c r="AT201" s="95" t="s">
        <v>12</v>
      </c>
      <c r="AU201" s="95" t="s">
        <v>45</v>
      </c>
      <c r="AV201" s="95" t="s">
        <v>46</v>
      </c>
      <c r="AW201" s="95" t="s">
        <v>161</v>
      </c>
      <c r="AX201" s="95" t="s">
        <v>258</v>
      </c>
      <c r="AY201" s="95" t="s">
        <v>259</v>
      </c>
      <c r="AZ201" s="95" t="s">
        <v>260</v>
      </c>
      <c r="BA201" s="95" t="s">
        <v>261</v>
      </c>
      <c r="BB201" s="95" t="s">
        <v>321</v>
      </c>
      <c r="BC201" s="95" t="s">
        <v>322</v>
      </c>
      <c r="BD201" s="95" t="s">
        <v>323</v>
      </c>
      <c r="BE201" s="95" t="s">
        <v>587</v>
      </c>
      <c r="BF201" s="95" t="s">
        <v>631</v>
      </c>
      <c r="BG201" s="95" t="s">
        <v>588</v>
      </c>
      <c r="BH201" s="95" t="s">
        <v>930</v>
      </c>
      <c r="BI201" s="95" t="s">
        <v>931</v>
      </c>
      <c r="BJ201" s="95" t="s">
        <v>932</v>
      </c>
      <c r="BK201" s="95" t="s">
        <v>933</v>
      </c>
      <c r="BL201" s="95" t="s">
        <v>934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F78D-2F52-45BD-B324-39DC1FB0F7DD}">
  <dimension ref="A1:AH17"/>
  <sheetViews>
    <sheetView zoomScale="130" zoomScaleNormal="130" workbookViewId="0">
      <selection activeCell="F16" sqref="A1:AG17"/>
    </sheetView>
  </sheetViews>
  <sheetFormatPr defaultColWidth="15.5" defaultRowHeight="13.5"/>
  <cols>
    <col min="1" max="1" width="5.25" style="65" bestFit="1" customWidth="1"/>
    <col min="2" max="2" width="12.25" style="65" bestFit="1" customWidth="1"/>
    <col min="3" max="3" width="8.5" style="65" bestFit="1" customWidth="1"/>
    <col min="4" max="4" width="5" style="65" bestFit="1" customWidth="1"/>
    <col min="5" max="5" width="8.5" style="65" bestFit="1" customWidth="1"/>
    <col min="6" max="6" width="9.75" style="65" bestFit="1" customWidth="1"/>
    <col min="7" max="7" width="8.5" style="65" bestFit="1" customWidth="1"/>
    <col min="8" max="8" width="8.5" style="158" bestFit="1" customWidth="1"/>
    <col min="9" max="9" width="10.25" style="65" bestFit="1" customWidth="1"/>
    <col min="10" max="10" width="8.5" style="65" bestFit="1" customWidth="1"/>
    <col min="11" max="11" width="6.75" style="65" bestFit="1" customWidth="1"/>
    <col min="12" max="20" width="8.5" style="65" bestFit="1" customWidth="1"/>
    <col min="21" max="21" width="5" style="65" bestFit="1" customWidth="1"/>
    <col min="22" max="33" width="8.5" style="65" bestFit="1" customWidth="1"/>
    <col min="34" max="16384" width="15.5" style="65"/>
  </cols>
  <sheetData>
    <row r="1" spans="1:34">
      <c r="A1" s="158" t="s">
        <v>561</v>
      </c>
      <c r="B1" s="95" t="s">
        <v>2</v>
      </c>
      <c r="C1" s="95" t="s">
        <v>3</v>
      </c>
      <c r="D1" s="95" t="s">
        <v>4</v>
      </c>
      <c r="E1" s="95" t="s">
        <v>5</v>
      </c>
      <c r="F1" s="95" t="s">
        <v>6</v>
      </c>
      <c r="G1" s="95" t="s">
        <v>7</v>
      </c>
      <c r="H1" s="197" t="s">
        <v>8</v>
      </c>
      <c r="I1" s="95" t="s">
        <v>9</v>
      </c>
      <c r="J1" s="95" t="s">
        <v>43</v>
      </c>
      <c r="K1" s="95" t="s">
        <v>44</v>
      </c>
      <c r="L1" s="95" t="s">
        <v>10</v>
      </c>
      <c r="M1" s="95" t="s">
        <v>11</v>
      </c>
      <c r="N1" s="95" t="s">
        <v>12</v>
      </c>
      <c r="O1" s="95" t="s">
        <v>45</v>
      </c>
      <c r="P1" s="95" t="s">
        <v>46</v>
      </c>
      <c r="Q1" s="95" t="s">
        <v>161</v>
      </c>
      <c r="R1" s="95" t="s">
        <v>258</v>
      </c>
      <c r="S1" s="95" t="s">
        <v>259</v>
      </c>
      <c r="T1" s="95" t="s">
        <v>260</v>
      </c>
      <c r="U1" s="95" t="s">
        <v>261</v>
      </c>
      <c r="V1" s="95" t="s">
        <v>321</v>
      </c>
      <c r="W1" s="95" t="s">
        <v>322</v>
      </c>
      <c r="X1" s="95" t="s">
        <v>323</v>
      </c>
      <c r="Y1" s="95" t="s">
        <v>587</v>
      </c>
      <c r="Z1" s="95" t="s">
        <v>631</v>
      </c>
      <c r="AA1" s="95" t="s">
        <v>588</v>
      </c>
      <c r="AB1" s="95" t="s">
        <v>930</v>
      </c>
      <c r="AC1" s="95" t="s">
        <v>931</v>
      </c>
      <c r="AD1" s="95" t="s">
        <v>932</v>
      </c>
      <c r="AE1" s="95" t="s">
        <v>933</v>
      </c>
      <c r="AF1" s="95" t="s">
        <v>934</v>
      </c>
      <c r="AG1" s="95" t="s">
        <v>935</v>
      </c>
      <c r="AH1" s="95"/>
    </row>
    <row r="2" spans="1:34">
      <c r="A2" s="158">
        <v>60</v>
      </c>
      <c r="B2" s="95" t="s">
        <v>1191</v>
      </c>
      <c r="C2" s="95" t="s">
        <v>25</v>
      </c>
      <c r="D2" s="95">
        <v>121</v>
      </c>
      <c r="E2" s="95" t="s">
        <v>16</v>
      </c>
      <c r="F2" s="190">
        <v>46113</v>
      </c>
      <c r="G2" s="95">
        <v>73</v>
      </c>
      <c r="H2" s="197">
        <v>73</v>
      </c>
      <c r="I2" s="95">
        <v>0</v>
      </c>
      <c r="J2" s="95">
        <v>8</v>
      </c>
      <c r="K2" s="95">
        <v>0</v>
      </c>
      <c r="L2" s="95">
        <v>30</v>
      </c>
      <c r="M2" s="95">
        <v>0</v>
      </c>
      <c r="N2" s="95">
        <v>0</v>
      </c>
      <c r="O2" s="95">
        <v>0</v>
      </c>
      <c r="P2" s="95">
        <v>0</v>
      </c>
      <c r="Q2" s="95">
        <v>0</v>
      </c>
      <c r="R2" s="95">
        <v>0</v>
      </c>
      <c r="S2" s="95">
        <v>0</v>
      </c>
      <c r="T2" s="95">
        <v>0</v>
      </c>
      <c r="U2" s="95">
        <v>0</v>
      </c>
      <c r="V2" s="95">
        <v>0</v>
      </c>
      <c r="W2" s="95">
        <v>0</v>
      </c>
      <c r="X2" s="95">
        <v>0</v>
      </c>
      <c r="Y2" s="95">
        <v>0</v>
      </c>
      <c r="Z2" s="95">
        <v>0</v>
      </c>
      <c r="AA2" s="95">
        <v>0</v>
      </c>
      <c r="AB2" s="95">
        <v>0</v>
      </c>
      <c r="AC2" s="95">
        <v>0</v>
      </c>
      <c r="AD2" s="95">
        <v>0</v>
      </c>
      <c r="AE2" s="95">
        <v>0</v>
      </c>
      <c r="AF2" s="95">
        <v>0</v>
      </c>
      <c r="AG2" s="95">
        <v>0</v>
      </c>
      <c r="AH2" s="95"/>
    </row>
    <row r="3" spans="1:34">
      <c r="A3" s="158">
        <v>30</v>
      </c>
      <c r="B3" s="95" t="s">
        <v>1188</v>
      </c>
      <c r="C3" s="95" t="s">
        <v>27</v>
      </c>
      <c r="D3" s="95">
        <v>122</v>
      </c>
      <c r="E3" s="95" t="s">
        <v>16</v>
      </c>
      <c r="F3" s="190">
        <v>46113</v>
      </c>
      <c r="G3" s="95">
        <v>115</v>
      </c>
      <c r="H3" s="197">
        <v>115</v>
      </c>
      <c r="I3" s="95">
        <v>0</v>
      </c>
      <c r="J3" s="95">
        <v>12</v>
      </c>
      <c r="K3" s="95">
        <v>0</v>
      </c>
      <c r="L3" s="95">
        <v>30</v>
      </c>
      <c r="M3" s="95">
        <v>0</v>
      </c>
      <c r="N3" s="95">
        <v>0</v>
      </c>
      <c r="O3" s="95">
        <v>0</v>
      </c>
      <c r="P3" s="95">
        <v>0</v>
      </c>
      <c r="Q3" s="95">
        <v>0</v>
      </c>
      <c r="R3" s="95">
        <v>0</v>
      </c>
      <c r="S3" s="95">
        <v>0</v>
      </c>
      <c r="T3" s="95">
        <v>0</v>
      </c>
      <c r="U3" s="95">
        <v>0</v>
      </c>
      <c r="V3" s="95">
        <v>0</v>
      </c>
      <c r="W3" s="95">
        <v>0</v>
      </c>
      <c r="X3" s="95">
        <v>0</v>
      </c>
      <c r="Y3" s="95">
        <v>0</v>
      </c>
      <c r="Z3" s="95">
        <v>0</v>
      </c>
      <c r="AA3" s="95">
        <v>0</v>
      </c>
      <c r="AB3" s="95">
        <v>0</v>
      </c>
      <c r="AC3" s="95">
        <v>0</v>
      </c>
      <c r="AD3" s="95">
        <v>0</v>
      </c>
      <c r="AE3" s="95">
        <v>0</v>
      </c>
      <c r="AF3" s="95">
        <v>0</v>
      </c>
      <c r="AG3" s="95">
        <v>0</v>
      </c>
      <c r="AH3" s="95"/>
    </row>
    <row r="4" spans="1:34">
      <c r="A4" s="158">
        <v>184</v>
      </c>
      <c r="B4" s="95" t="s">
        <v>1172</v>
      </c>
      <c r="C4" s="95" t="s">
        <v>24</v>
      </c>
      <c r="D4" s="95">
        <v>109</v>
      </c>
      <c r="E4" s="95" t="s">
        <v>16</v>
      </c>
      <c r="F4" s="190">
        <v>46101</v>
      </c>
      <c r="G4" s="95">
        <v>131</v>
      </c>
      <c r="H4" s="197">
        <v>131</v>
      </c>
      <c r="I4" s="95">
        <v>0</v>
      </c>
      <c r="J4" s="95">
        <v>28</v>
      </c>
      <c r="K4" s="95">
        <v>218</v>
      </c>
      <c r="L4" s="95">
        <v>0</v>
      </c>
      <c r="M4" s="95">
        <v>0</v>
      </c>
      <c r="N4" s="95">
        <v>0</v>
      </c>
      <c r="O4" s="95">
        <v>0</v>
      </c>
      <c r="P4" s="95">
        <v>0</v>
      </c>
      <c r="Q4" s="95">
        <v>0</v>
      </c>
      <c r="R4" s="95">
        <v>0</v>
      </c>
      <c r="S4" s="95">
        <v>0</v>
      </c>
      <c r="T4" s="95">
        <v>0</v>
      </c>
      <c r="U4" s="95">
        <v>0</v>
      </c>
      <c r="V4" s="95">
        <v>0</v>
      </c>
      <c r="W4" s="95">
        <v>0</v>
      </c>
      <c r="X4" s="95">
        <v>0</v>
      </c>
      <c r="Y4" s="95">
        <v>0</v>
      </c>
      <c r="Z4" s="95">
        <v>0</v>
      </c>
      <c r="AA4" s="95">
        <v>0</v>
      </c>
      <c r="AB4" s="95">
        <v>0</v>
      </c>
      <c r="AC4" s="95">
        <v>0</v>
      </c>
      <c r="AD4" s="95">
        <v>0</v>
      </c>
      <c r="AE4" s="95">
        <v>0</v>
      </c>
      <c r="AF4" s="95">
        <v>0</v>
      </c>
      <c r="AG4" s="95">
        <v>0</v>
      </c>
      <c r="AH4" s="95"/>
    </row>
    <row r="5" spans="1:34">
      <c r="A5" s="158">
        <v>129</v>
      </c>
      <c r="B5" s="95" t="s">
        <v>1164</v>
      </c>
      <c r="C5" s="95" t="s">
        <v>28</v>
      </c>
      <c r="D5" s="95">
        <v>129</v>
      </c>
      <c r="E5" s="95" t="s">
        <v>16</v>
      </c>
      <c r="F5" s="190">
        <v>46108</v>
      </c>
      <c r="G5" s="95">
        <v>192</v>
      </c>
      <c r="H5" s="197">
        <v>192</v>
      </c>
      <c r="I5" s="95">
        <v>30</v>
      </c>
      <c r="J5" s="95">
        <v>16</v>
      </c>
      <c r="K5" s="95">
        <v>56</v>
      </c>
      <c r="L5" s="95">
        <v>0</v>
      </c>
      <c r="M5" s="95">
        <v>0</v>
      </c>
      <c r="N5" s="95">
        <v>0</v>
      </c>
      <c r="O5" s="95">
        <v>0</v>
      </c>
      <c r="P5" s="95">
        <v>0</v>
      </c>
      <c r="Q5" s="95">
        <v>0</v>
      </c>
      <c r="R5" s="95">
        <v>0</v>
      </c>
      <c r="S5" s="95">
        <v>0</v>
      </c>
      <c r="T5" s="95">
        <v>0</v>
      </c>
      <c r="U5" s="95">
        <v>0</v>
      </c>
      <c r="V5" s="95">
        <v>0</v>
      </c>
      <c r="W5" s="95">
        <v>0</v>
      </c>
      <c r="X5" s="95">
        <v>0</v>
      </c>
      <c r="Y5" s="95">
        <v>0</v>
      </c>
      <c r="Z5" s="95">
        <v>0</v>
      </c>
      <c r="AA5" s="95">
        <v>0</v>
      </c>
      <c r="AB5" s="95">
        <v>0</v>
      </c>
      <c r="AC5" s="95">
        <v>0</v>
      </c>
      <c r="AD5" s="95">
        <v>0</v>
      </c>
      <c r="AE5" s="95">
        <v>0</v>
      </c>
      <c r="AF5" s="95">
        <v>0</v>
      </c>
      <c r="AG5" s="95">
        <v>0</v>
      </c>
      <c r="AH5" s="95"/>
    </row>
    <row r="6" spans="1:34">
      <c r="A6" s="158">
        <v>32</v>
      </c>
      <c r="B6" s="95" t="s">
        <v>1189</v>
      </c>
      <c r="C6" s="95" t="s">
        <v>19</v>
      </c>
      <c r="D6" s="95">
        <v>129</v>
      </c>
      <c r="E6" s="95" t="s">
        <v>16</v>
      </c>
      <c r="F6" s="190">
        <v>46113</v>
      </c>
      <c r="G6" s="95">
        <v>225</v>
      </c>
      <c r="H6" s="197">
        <v>235</v>
      </c>
      <c r="I6" s="95">
        <v>0</v>
      </c>
      <c r="J6" s="95">
        <v>36</v>
      </c>
      <c r="K6" s="95">
        <v>0</v>
      </c>
      <c r="L6" s="95">
        <v>30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0</v>
      </c>
      <c r="AH6" s="95"/>
    </row>
    <row r="7" spans="1:34">
      <c r="A7" s="158">
        <v>52</v>
      </c>
      <c r="B7" s="95" t="s">
        <v>1174</v>
      </c>
      <c r="C7" s="95" t="s">
        <v>22</v>
      </c>
      <c r="D7" s="95">
        <v>155</v>
      </c>
      <c r="E7" s="95" t="s">
        <v>16</v>
      </c>
      <c r="F7" s="190">
        <v>46100</v>
      </c>
      <c r="G7" s="95">
        <v>14</v>
      </c>
      <c r="H7" s="197">
        <v>254</v>
      </c>
      <c r="I7" s="95">
        <v>0</v>
      </c>
      <c r="J7" s="95">
        <v>0</v>
      </c>
      <c r="K7" s="95">
        <v>144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95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H7" s="95"/>
    </row>
    <row r="8" spans="1:34">
      <c r="A8" s="158">
        <v>156</v>
      </c>
      <c r="B8" s="95" t="s">
        <v>1198</v>
      </c>
      <c r="C8" s="95" t="s">
        <v>26</v>
      </c>
      <c r="D8" s="95">
        <v>120</v>
      </c>
      <c r="E8" s="95" t="s">
        <v>16</v>
      </c>
      <c r="F8" s="190">
        <v>46113</v>
      </c>
      <c r="G8" s="95">
        <v>260</v>
      </c>
      <c r="H8" s="197">
        <v>260</v>
      </c>
      <c r="I8" s="95">
        <v>0</v>
      </c>
      <c r="J8" s="95">
        <v>12</v>
      </c>
      <c r="K8" s="95">
        <v>0</v>
      </c>
      <c r="L8" s="95">
        <v>30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5">
        <v>0</v>
      </c>
      <c r="W8" s="95">
        <v>0</v>
      </c>
      <c r="X8" s="95">
        <v>0</v>
      </c>
      <c r="Y8" s="95">
        <v>0</v>
      </c>
      <c r="Z8" s="95">
        <v>0</v>
      </c>
      <c r="AA8" s="95">
        <v>0</v>
      </c>
      <c r="AB8" s="95">
        <v>0</v>
      </c>
      <c r="AC8" s="95">
        <v>0</v>
      </c>
      <c r="AD8" s="95">
        <v>0</v>
      </c>
      <c r="AE8" s="95">
        <v>0</v>
      </c>
      <c r="AF8" s="95">
        <v>0</v>
      </c>
      <c r="AG8" s="95">
        <v>0</v>
      </c>
      <c r="AH8" s="95"/>
    </row>
    <row r="9" spans="1:34">
      <c r="A9" s="158">
        <v>120</v>
      </c>
      <c r="B9" s="95" t="s">
        <v>1195</v>
      </c>
      <c r="C9" s="95" t="s">
        <v>1043</v>
      </c>
      <c r="D9" s="95">
        <v>129</v>
      </c>
      <c r="E9" s="95" t="s">
        <v>401</v>
      </c>
      <c r="F9" s="190">
        <v>46113</v>
      </c>
      <c r="G9" s="95">
        <v>741</v>
      </c>
      <c r="H9" s="197">
        <v>879</v>
      </c>
      <c r="I9" s="95">
        <v>0</v>
      </c>
      <c r="J9" s="95">
        <v>13</v>
      </c>
      <c r="K9" s="95">
        <v>0</v>
      </c>
      <c r="L9" s="95">
        <v>0</v>
      </c>
      <c r="M9" s="95">
        <v>0</v>
      </c>
      <c r="N9" s="95">
        <v>9</v>
      </c>
      <c r="O9" s="95">
        <v>0</v>
      </c>
      <c r="P9" s="95">
        <v>0</v>
      </c>
      <c r="Q9" s="95">
        <v>0</v>
      </c>
      <c r="R9" s="95">
        <v>0</v>
      </c>
      <c r="S9" s="95">
        <v>9</v>
      </c>
      <c r="T9" s="95">
        <v>980360</v>
      </c>
      <c r="U9" s="95">
        <v>3</v>
      </c>
      <c r="V9" s="95">
        <v>0</v>
      </c>
      <c r="W9" s="95">
        <v>0</v>
      </c>
      <c r="X9" s="95">
        <v>0</v>
      </c>
      <c r="Y9" s="95">
        <v>0</v>
      </c>
      <c r="Z9" s="95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/>
    </row>
    <row r="10" spans="1:34">
      <c r="A10" s="158">
        <v>54</v>
      </c>
      <c r="B10" s="95" t="s">
        <v>1190</v>
      </c>
      <c r="C10" s="95" t="s">
        <v>20</v>
      </c>
      <c r="D10" s="95">
        <v>171</v>
      </c>
      <c r="E10" s="95" t="s">
        <v>16</v>
      </c>
      <c r="F10" s="190">
        <v>46108</v>
      </c>
      <c r="G10" s="95">
        <v>927</v>
      </c>
      <c r="H10" s="197">
        <v>927</v>
      </c>
      <c r="I10" s="95">
        <v>0</v>
      </c>
      <c r="J10" s="95">
        <v>42</v>
      </c>
      <c r="K10" s="95">
        <v>30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236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0</v>
      </c>
      <c r="AG10" s="95">
        <v>0</v>
      </c>
      <c r="AH10" s="95"/>
    </row>
    <row r="11" spans="1:34">
      <c r="A11" s="158">
        <v>200</v>
      </c>
      <c r="B11" s="95" t="s">
        <v>1200</v>
      </c>
      <c r="C11" s="95" t="s">
        <v>20</v>
      </c>
      <c r="D11" s="95">
        <v>89</v>
      </c>
      <c r="E11" s="95" t="s">
        <v>16</v>
      </c>
      <c r="F11" s="190">
        <v>46109</v>
      </c>
      <c r="G11" s="95">
        <v>622</v>
      </c>
      <c r="H11" s="197">
        <v>1513</v>
      </c>
      <c r="I11" s="95">
        <v>65</v>
      </c>
      <c r="J11" s="95">
        <v>16</v>
      </c>
      <c r="K11" s="95">
        <v>8</v>
      </c>
      <c r="L11" s="95">
        <v>0</v>
      </c>
      <c r="M11" s="95">
        <v>0</v>
      </c>
      <c r="N11" s="95">
        <v>13</v>
      </c>
      <c r="O11" s="95">
        <v>0</v>
      </c>
      <c r="P11" s="95">
        <v>0</v>
      </c>
      <c r="Q11" s="95">
        <v>0</v>
      </c>
      <c r="R11" s="95">
        <v>0</v>
      </c>
      <c r="S11" s="95">
        <v>13</v>
      </c>
      <c r="T11" s="95">
        <v>1375750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/>
    </row>
    <row r="12" spans="1:34">
      <c r="A12" s="158">
        <v>44</v>
      </c>
      <c r="B12" s="95" t="s">
        <v>1176</v>
      </c>
      <c r="C12" s="95" t="s">
        <v>28</v>
      </c>
      <c r="D12" s="95">
        <v>173</v>
      </c>
      <c r="E12" s="95" t="s">
        <v>16</v>
      </c>
      <c r="F12" s="190">
        <v>46108</v>
      </c>
      <c r="G12" s="95">
        <v>816</v>
      </c>
      <c r="H12" s="197">
        <v>1573</v>
      </c>
      <c r="I12" s="95">
        <v>140</v>
      </c>
      <c r="J12" s="95">
        <v>44</v>
      </c>
      <c r="K12" s="95">
        <v>40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/>
    </row>
    <row r="13" spans="1:34">
      <c r="A13" s="158">
        <v>145</v>
      </c>
      <c r="B13" s="95" t="s">
        <v>1151</v>
      </c>
      <c r="C13" s="95" t="s">
        <v>49</v>
      </c>
      <c r="D13" s="95">
        <v>129</v>
      </c>
      <c r="E13" s="95" t="s">
        <v>16</v>
      </c>
      <c r="F13" s="190">
        <v>46108</v>
      </c>
      <c r="G13" s="95">
        <v>94</v>
      </c>
      <c r="H13" s="197">
        <v>2910</v>
      </c>
      <c r="I13" s="95">
        <v>0</v>
      </c>
      <c r="J13" s="95">
        <v>4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95">
        <v>0</v>
      </c>
      <c r="AD13" s="95">
        <v>0</v>
      </c>
      <c r="AE13" s="95">
        <v>0</v>
      </c>
      <c r="AF13" s="95">
        <v>0</v>
      </c>
      <c r="AG13" s="95">
        <v>0</v>
      </c>
    </row>
    <row r="14" spans="1:34">
      <c r="A14" s="158">
        <v>122</v>
      </c>
      <c r="B14" s="95" t="s">
        <v>1183</v>
      </c>
      <c r="C14" s="95" t="s">
        <v>28</v>
      </c>
      <c r="D14" s="95">
        <v>175</v>
      </c>
      <c r="E14" s="95" t="s">
        <v>16</v>
      </c>
      <c r="F14" s="190">
        <v>46108</v>
      </c>
      <c r="G14" s="95">
        <v>2478</v>
      </c>
      <c r="H14" s="197">
        <v>3045</v>
      </c>
      <c r="I14" s="95">
        <v>0</v>
      </c>
      <c r="J14" s="95">
        <v>44</v>
      </c>
      <c r="K14" s="95">
        <v>40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  <c r="W14" s="95">
        <v>0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95">
        <v>0</v>
      </c>
      <c r="AD14" s="95">
        <v>0</v>
      </c>
      <c r="AE14" s="95">
        <v>0</v>
      </c>
      <c r="AF14" s="95">
        <v>0</v>
      </c>
      <c r="AG14" s="95">
        <v>0</v>
      </c>
    </row>
    <row r="15" spans="1:34">
      <c r="A15" s="158">
        <v>7</v>
      </c>
      <c r="B15" s="95" t="s">
        <v>1167</v>
      </c>
      <c r="C15" s="95" t="s">
        <v>28</v>
      </c>
      <c r="D15" s="95">
        <v>175</v>
      </c>
      <c r="E15" s="95" t="s">
        <v>16</v>
      </c>
      <c r="F15" s="190">
        <v>46108</v>
      </c>
      <c r="G15" s="95">
        <v>2398</v>
      </c>
      <c r="H15" s="197">
        <v>3049</v>
      </c>
      <c r="I15" s="95">
        <v>22</v>
      </c>
      <c r="J15" s="95">
        <v>44</v>
      </c>
      <c r="K15" s="95">
        <v>40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</row>
    <row r="16" spans="1:34">
      <c r="A16" s="158">
        <v>117</v>
      </c>
      <c r="B16" s="95" t="s">
        <v>1194</v>
      </c>
      <c r="C16" s="95" t="s">
        <v>23</v>
      </c>
      <c r="D16" s="95">
        <v>155</v>
      </c>
      <c r="E16" s="95" t="s">
        <v>16</v>
      </c>
      <c r="F16" s="190">
        <v>46108</v>
      </c>
      <c r="G16" s="95">
        <v>517</v>
      </c>
      <c r="H16" s="197">
        <v>3347</v>
      </c>
      <c r="I16" s="95">
        <v>230</v>
      </c>
      <c r="J16" s="95">
        <v>24</v>
      </c>
      <c r="K16" s="95">
        <v>60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</row>
    <row r="17" spans="1:33">
      <c r="A17" s="158">
        <v>199</v>
      </c>
      <c r="B17" s="95" t="s">
        <v>1171</v>
      </c>
      <c r="C17" s="95" t="s">
        <v>28</v>
      </c>
      <c r="D17" s="95">
        <v>175</v>
      </c>
      <c r="E17" s="95" t="s">
        <v>16</v>
      </c>
      <c r="F17" s="190">
        <v>46108</v>
      </c>
      <c r="G17" s="95">
        <v>550</v>
      </c>
      <c r="H17" s="197">
        <v>3376</v>
      </c>
      <c r="I17" s="95">
        <v>0</v>
      </c>
      <c r="J17" s="95">
        <v>44</v>
      </c>
      <c r="K17" s="95">
        <v>40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  <c r="W17" s="95">
        <v>0</v>
      </c>
      <c r="X17" s="95">
        <v>0</v>
      </c>
      <c r="Y17" s="95">
        <v>0</v>
      </c>
      <c r="Z17" s="95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95">
        <v>0</v>
      </c>
    </row>
  </sheetData>
  <phoneticPr fontId="3" type="noConversion"/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3641-29D7-4081-A81B-DFBB5037EE9C}">
  <dimension ref="A1:AH17"/>
  <sheetViews>
    <sheetView zoomScale="160" zoomScaleNormal="160" workbookViewId="0">
      <selection activeCell="E8" sqref="E8"/>
    </sheetView>
  </sheetViews>
  <sheetFormatPr defaultColWidth="15.5" defaultRowHeight="13.5"/>
  <cols>
    <col min="1" max="1" width="5.25" style="65" bestFit="1" customWidth="1"/>
    <col min="2" max="2" width="12.25" style="65" bestFit="1" customWidth="1"/>
    <col min="3" max="3" width="8.5" style="65" bestFit="1" customWidth="1"/>
    <col min="4" max="4" width="5" style="65" bestFit="1" customWidth="1"/>
    <col min="5" max="5" width="9" style="158" bestFit="1" customWidth="1"/>
    <col min="6" max="6" width="9.75" style="65" bestFit="1" customWidth="1"/>
    <col min="7" max="7" width="8.5" style="65" bestFit="1" customWidth="1"/>
    <col min="8" max="8" width="8.5" style="158" bestFit="1" customWidth="1"/>
    <col min="9" max="9" width="10.25" style="65" bestFit="1" customWidth="1"/>
    <col min="10" max="10" width="8.5" style="65" bestFit="1" customWidth="1"/>
    <col min="11" max="11" width="6.75" style="65" bestFit="1" customWidth="1"/>
    <col min="12" max="20" width="8.5" style="65" bestFit="1" customWidth="1"/>
    <col min="21" max="21" width="5" style="65" bestFit="1" customWidth="1"/>
    <col min="22" max="33" width="8.5" style="65" bestFit="1" customWidth="1"/>
    <col min="34" max="16384" width="15.5" style="65"/>
  </cols>
  <sheetData>
    <row r="1" spans="1:34">
      <c r="A1" s="158" t="s">
        <v>561</v>
      </c>
      <c r="B1" s="95" t="s">
        <v>2</v>
      </c>
      <c r="C1" s="95" t="s">
        <v>3</v>
      </c>
      <c r="D1" s="95" t="s">
        <v>4</v>
      </c>
      <c r="E1" s="197" t="s">
        <v>1201</v>
      </c>
      <c r="F1" s="95" t="s">
        <v>6</v>
      </c>
      <c r="G1" s="95" t="s">
        <v>7</v>
      </c>
      <c r="H1" s="197" t="s">
        <v>8</v>
      </c>
      <c r="I1" s="95" t="s">
        <v>9</v>
      </c>
      <c r="J1" s="95" t="s">
        <v>43</v>
      </c>
      <c r="K1" s="95" t="s">
        <v>44</v>
      </c>
      <c r="L1" s="95" t="s">
        <v>10</v>
      </c>
      <c r="M1" s="95" t="s">
        <v>11</v>
      </c>
      <c r="N1" s="95" t="s">
        <v>12</v>
      </c>
      <c r="O1" s="95" t="s">
        <v>45</v>
      </c>
      <c r="P1" s="95" t="s">
        <v>46</v>
      </c>
      <c r="Q1" s="95" t="s">
        <v>161</v>
      </c>
      <c r="R1" s="95" t="s">
        <v>258</v>
      </c>
      <c r="S1" s="95" t="s">
        <v>259</v>
      </c>
      <c r="T1" s="95" t="s">
        <v>260</v>
      </c>
      <c r="U1" s="95" t="s">
        <v>261</v>
      </c>
      <c r="V1" s="95" t="s">
        <v>321</v>
      </c>
      <c r="W1" s="95" t="s">
        <v>322</v>
      </c>
      <c r="X1" s="95" t="s">
        <v>323</v>
      </c>
      <c r="Y1" s="95" t="s">
        <v>587</v>
      </c>
      <c r="Z1" s="95" t="s">
        <v>631</v>
      </c>
      <c r="AA1" s="95" t="s">
        <v>588</v>
      </c>
      <c r="AB1" s="95" t="s">
        <v>930</v>
      </c>
      <c r="AC1" s="95" t="s">
        <v>931</v>
      </c>
      <c r="AD1" s="95" t="s">
        <v>932</v>
      </c>
      <c r="AE1" s="95" t="s">
        <v>933</v>
      </c>
      <c r="AF1" s="95" t="s">
        <v>934</v>
      </c>
      <c r="AG1" s="95" t="s">
        <v>935</v>
      </c>
      <c r="AH1" s="95"/>
    </row>
    <row r="2" spans="1:34">
      <c r="A2" s="158">
        <v>60</v>
      </c>
      <c r="B2" s="95" t="s">
        <v>1191</v>
      </c>
      <c r="C2" s="95" t="s">
        <v>25</v>
      </c>
      <c r="D2" s="95">
        <v>121</v>
      </c>
      <c r="E2" s="221">
        <f ca="1">NOW()-F2</f>
        <v>2.2882082175929099</v>
      </c>
      <c r="F2" s="190">
        <v>46113</v>
      </c>
      <c r="G2" s="95">
        <v>73</v>
      </c>
      <c r="H2" s="197">
        <v>73</v>
      </c>
      <c r="I2" s="95">
        <v>0</v>
      </c>
      <c r="J2" s="95">
        <v>8</v>
      </c>
      <c r="K2" s="95">
        <v>0</v>
      </c>
      <c r="L2" s="95">
        <v>30</v>
      </c>
      <c r="M2" s="95">
        <v>0</v>
      </c>
      <c r="N2" s="95">
        <v>0</v>
      </c>
      <c r="O2" s="95">
        <v>0</v>
      </c>
      <c r="P2" s="95">
        <v>0</v>
      </c>
      <c r="Q2" s="95">
        <v>0</v>
      </c>
      <c r="R2" s="95">
        <v>0</v>
      </c>
      <c r="S2" s="95">
        <v>0</v>
      </c>
      <c r="T2" s="95">
        <v>0</v>
      </c>
      <c r="U2" s="95">
        <v>0</v>
      </c>
      <c r="V2" s="95">
        <v>0</v>
      </c>
      <c r="W2" s="95">
        <v>0</v>
      </c>
      <c r="X2" s="95">
        <v>0</v>
      </c>
      <c r="Y2" s="95">
        <v>0</v>
      </c>
      <c r="Z2" s="95">
        <v>0</v>
      </c>
      <c r="AA2" s="95">
        <v>0</v>
      </c>
      <c r="AB2" s="95">
        <v>0</v>
      </c>
      <c r="AC2" s="95">
        <v>0</v>
      </c>
      <c r="AD2" s="95">
        <v>0</v>
      </c>
      <c r="AE2" s="95">
        <v>0</v>
      </c>
      <c r="AF2" s="95">
        <v>0</v>
      </c>
      <c r="AG2" s="95">
        <v>0</v>
      </c>
      <c r="AH2" s="95"/>
    </row>
    <row r="3" spans="1:34">
      <c r="A3" s="158">
        <v>30</v>
      </c>
      <c r="B3" s="95" t="s">
        <v>1188</v>
      </c>
      <c r="C3" s="95" t="s">
        <v>27</v>
      </c>
      <c r="D3" s="95">
        <v>122</v>
      </c>
      <c r="E3" s="221">
        <f t="shared" ref="E3:E17" ca="1" si="0">NOW()-F3</f>
        <v>2.2882082175929099</v>
      </c>
      <c r="F3" s="190">
        <v>46113</v>
      </c>
      <c r="G3" s="95">
        <v>115</v>
      </c>
      <c r="H3" s="197">
        <v>115</v>
      </c>
      <c r="I3" s="95">
        <v>0</v>
      </c>
      <c r="J3" s="95">
        <v>12</v>
      </c>
      <c r="K3" s="95">
        <v>0</v>
      </c>
      <c r="L3" s="95">
        <v>30</v>
      </c>
      <c r="M3" s="95">
        <v>0</v>
      </c>
      <c r="N3" s="95">
        <v>0</v>
      </c>
      <c r="O3" s="95">
        <v>0</v>
      </c>
      <c r="P3" s="95">
        <v>0</v>
      </c>
      <c r="Q3" s="95">
        <v>0</v>
      </c>
      <c r="R3" s="95">
        <v>0</v>
      </c>
      <c r="S3" s="95">
        <v>0</v>
      </c>
      <c r="T3" s="95">
        <v>0</v>
      </c>
      <c r="U3" s="95">
        <v>0</v>
      </c>
      <c r="V3" s="95">
        <v>0</v>
      </c>
      <c r="W3" s="95">
        <v>0</v>
      </c>
      <c r="X3" s="95">
        <v>0</v>
      </c>
      <c r="Y3" s="95">
        <v>0</v>
      </c>
      <c r="Z3" s="95">
        <v>0</v>
      </c>
      <c r="AA3" s="95">
        <v>0</v>
      </c>
      <c r="AB3" s="95">
        <v>0</v>
      </c>
      <c r="AC3" s="95">
        <v>0</v>
      </c>
      <c r="AD3" s="95">
        <v>0</v>
      </c>
      <c r="AE3" s="95">
        <v>0</v>
      </c>
      <c r="AF3" s="95">
        <v>0</v>
      </c>
      <c r="AG3" s="95">
        <v>0</v>
      </c>
      <c r="AH3" s="95"/>
    </row>
    <row r="4" spans="1:34">
      <c r="A4" s="158">
        <v>184</v>
      </c>
      <c r="B4" s="95" t="s">
        <v>1172</v>
      </c>
      <c r="C4" s="95" t="s">
        <v>24</v>
      </c>
      <c r="D4" s="95">
        <v>109</v>
      </c>
      <c r="E4" s="221">
        <f t="shared" ca="1" si="0"/>
        <v>14.28820821759291</v>
      </c>
      <c r="F4" s="190">
        <v>46101</v>
      </c>
      <c r="G4" s="95">
        <v>131</v>
      </c>
      <c r="H4" s="197">
        <v>131</v>
      </c>
      <c r="I4" s="95">
        <v>0</v>
      </c>
      <c r="J4" s="95">
        <v>28</v>
      </c>
      <c r="K4" s="95">
        <v>218</v>
      </c>
      <c r="L4" s="95">
        <v>0</v>
      </c>
      <c r="M4" s="95">
        <v>0</v>
      </c>
      <c r="N4" s="95">
        <v>0</v>
      </c>
      <c r="O4" s="95">
        <v>0</v>
      </c>
      <c r="P4" s="95">
        <v>0</v>
      </c>
      <c r="Q4" s="95">
        <v>0</v>
      </c>
      <c r="R4" s="95">
        <v>0</v>
      </c>
      <c r="S4" s="95">
        <v>0</v>
      </c>
      <c r="T4" s="95">
        <v>0</v>
      </c>
      <c r="U4" s="95">
        <v>0</v>
      </c>
      <c r="V4" s="95">
        <v>0</v>
      </c>
      <c r="W4" s="95">
        <v>0</v>
      </c>
      <c r="X4" s="95">
        <v>0</v>
      </c>
      <c r="Y4" s="95">
        <v>0</v>
      </c>
      <c r="Z4" s="95">
        <v>0</v>
      </c>
      <c r="AA4" s="95">
        <v>0</v>
      </c>
      <c r="AB4" s="95">
        <v>0</v>
      </c>
      <c r="AC4" s="95">
        <v>0</v>
      </c>
      <c r="AD4" s="95">
        <v>0</v>
      </c>
      <c r="AE4" s="95">
        <v>0</v>
      </c>
      <c r="AF4" s="95">
        <v>0</v>
      </c>
      <c r="AG4" s="95">
        <v>0</v>
      </c>
      <c r="AH4" s="95"/>
    </row>
    <row r="5" spans="1:34">
      <c r="A5" s="158">
        <v>129</v>
      </c>
      <c r="B5" s="95" t="s">
        <v>1164</v>
      </c>
      <c r="C5" s="95" t="s">
        <v>28</v>
      </c>
      <c r="D5" s="95">
        <v>129</v>
      </c>
      <c r="E5" s="221">
        <f t="shared" ca="1" si="0"/>
        <v>7.2882082175929099</v>
      </c>
      <c r="F5" s="190">
        <v>46108</v>
      </c>
      <c r="G5" s="95">
        <v>192</v>
      </c>
      <c r="H5" s="197">
        <v>192</v>
      </c>
      <c r="I5" s="95">
        <v>30</v>
      </c>
      <c r="J5" s="95">
        <v>16</v>
      </c>
      <c r="K5" s="95">
        <v>56</v>
      </c>
      <c r="L5" s="95">
        <v>0</v>
      </c>
      <c r="M5" s="95">
        <v>0</v>
      </c>
      <c r="N5" s="95">
        <v>0</v>
      </c>
      <c r="O5" s="95">
        <v>0</v>
      </c>
      <c r="P5" s="95">
        <v>0</v>
      </c>
      <c r="Q5" s="95">
        <v>0</v>
      </c>
      <c r="R5" s="95">
        <v>0</v>
      </c>
      <c r="S5" s="95">
        <v>0</v>
      </c>
      <c r="T5" s="95">
        <v>0</v>
      </c>
      <c r="U5" s="95">
        <v>0</v>
      </c>
      <c r="V5" s="95">
        <v>0</v>
      </c>
      <c r="W5" s="95">
        <v>0</v>
      </c>
      <c r="X5" s="95">
        <v>0</v>
      </c>
      <c r="Y5" s="95">
        <v>0</v>
      </c>
      <c r="Z5" s="95">
        <v>0</v>
      </c>
      <c r="AA5" s="95">
        <v>0</v>
      </c>
      <c r="AB5" s="95">
        <v>0</v>
      </c>
      <c r="AC5" s="95">
        <v>0</v>
      </c>
      <c r="AD5" s="95">
        <v>0</v>
      </c>
      <c r="AE5" s="95">
        <v>0</v>
      </c>
      <c r="AF5" s="95">
        <v>0</v>
      </c>
      <c r="AG5" s="95">
        <v>0</v>
      </c>
      <c r="AH5" s="95"/>
    </row>
    <row r="6" spans="1:34">
      <c r="A6" s="158">
        <v>32</v>
      </c>
      <c r="B6" s="95" t="s">
        <v>1189</v>
      </c>
      <c r="C6" s="95" t="s">
        <v>19</v>
      </c>
      <c r="D6" s="95">
        <v>129</v>
      </c>
      <c r="E6" s="221">
        <f t="shared" ca="1" si="0"/>
        <v>2.2882082175929099</v>
      </c>
      <c r="F6" s="190">
        <v>46113</v>
      </c>
      <c r="G6" s="95">
        <v>225</v>
      </c>
      <c r="H6" s="197">
        <v>235</v>
      </c>
      <c r="I6" s="95">
        <v>0</v>
      </c>
      <c r="J6" s="95">
        <v>36</v>
      </c>
      <c r="K6" s="95">
        <v>0</v>
      </c>
      <c r="L6" s="95">
        <v>30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0</v>
      </c>
      <c r="AH6" s="95"/>
    </row>
    <row r="7" spans="1:34">
      <c r="A7" s="158">
        <v>52</v>
      </c>
      <c r="B7" s="95" t="s">
        <v>1174</v>
      </c>
      <c r="C7" s="95" t="s">
        <v>22</v>
      </c>
      <c r="D7" s="95">
        <v>155</v>
      </c>
      <c r="E7" s="221">
        <f t="shared" ca="1" si="0"/>
        <v>15.28820821759291</v>
      </c>
      <c r="F7" s="190">
        <v>46100</v>
      </c>
      <c r="G7" s="95">
        <v>14</v>
      </c>
      <c r="H7" s="197">
        <v>254</v>
      </c>
      <c r="I7" s="95">
        <v>0</v>
      </c>
      <c r="J7" s="95">
        <v>0</v>
      </c>
      <c r="K7" s="95">
        <v>144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95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H7" s="95"/>
    </row>
    <row r="8" spans="1:34">
      <c r="A8" s="158">
        <v>156</v>
      </c>
      <c r="B8" s="95" t="s">
        <v>1198</v>
      </c>
      <c r="C8" s="95" t="s">
        <v>26</v>
      </c>
      <c r="D8" s="95">
        <v>120</v>
      </c>
      <c r="E8" s="221">
        <f t="shared" ca="1" si="0"/>
        <v>2.2882082175929099</v>
      </c>
      <c r="F8" s="190">
        <v>46113</v>
      </c>
      <c r="G8" s="95">
        <v>260</v>
      </c>
      <c r="H8" s="197">
        <v>260</v>
      </c>
      <c r="I8" s="95">
        <v>0</v>
      </c>
      <c r="J8" s="95">
        <v>12</v>
      </c>
      <c r="K8" s="95">
        <v>0</v>
      </c>
      <c r="L8" s="95">
        <v>30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5">
        <v>0</v>
      </c>
      <c r="W8" s="95">
        <v>0</v>
      </c>
      <c r="X8" s="95">
        <v>0</v>
      </c>
      <c r="Y8" s="95">
        <v>0</v>
      </c>
      <c r="Z8" s="95">
        <v>0</v>
      </c>
      <c r="AA8" s="95">
        <v>0</v>
      </c>
      <c r="AB8" s="95">
        <v>0</v>
      </c>
      <c r="AC8" s="95">
        <v>0</v>
      </c>
      <c r="AD8" s="95">
        <v>0</v>
      </c>
      <c r="AE8" s="95">
        <v>0</v>
      </c>
      <c r="AF8" s="95">
        <v>0</v>
      </c>
      <c r="AG8" s="95">
        <v>0</v>
      </c>
      <c r="AH8" s="95"/>
    </row>
    <row r="9" spans="1:34">
      <c r="A9" s="158">
        <v>120</v>
      </c>
      <c r="B9" s="95" t="s">
        <v>1195</v>
      </c>
      <c r="C9" s="95" t="s">
        <v>1043</v>
      </c>
      <c r="D9" s="95">
        <v>129</v>
      </c>
      <c r="E9" s="221">
        <f t="shared" ca="1" si="0"/>
        <v>2.2882082175929099</v>
      </c>
      <c r="F9" s="190">
        <v>46113</v>
      </c>
      <c r="G9" s="95">
        <v>741</v>
      </c>
      <c r="H9" s="197">
        <v>879</v>
      </c>
      <c r="I9" s="95">
        <v>0</v>
      </c>
      <c r="J9" s="95">
        <v>13</v>
      </c>
      <c r="K9" s="95">
        <v>0</v>
      </c>
      <c r="L9" s="95">
        <v>0</v>
      </c>
      <c r="M9" s="95">
        <v>0</v>
      </c>
      <c r="N9" s="95">
        <v>9</v>
      </c>
      <c r="O9" s="95">
        <v>0</v>
      </c>
      <c r="P9" s="95">
        <v>0</v>
      </c>
      <c r="Q9" s="95">
        <v>0</v>
      </c>
      <c r="R9" s="95">
        <v>0</v>
      </c>
      <c r="S9" s="95">
        <v>9</v>
      </c>
      <c r="T9" s="95">
        <v>980360</v>
      </c>
      <c r="U9" s="95">
        <v>3</v>
      </c>
      <c r="V9" s="95">
        <v>0</v>
      </c>
      <c r="W9" s="95">
        <v>0</v>
      </c>
      <c r="X9" s="95">
        <v>0</v>
      </c>
      <c r="Y9" s="95">
        <v>0</v>
      </c>
      <c r="Z9" s="95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/>
    </row>
    <row r="10" spans="1:34">
      <c r="A10" s="158">
        <v>54</v>
      </c>
      <c r="B10" s="95" t="s">
        <v>1190</v>
      </c>
      <c r="C10" s="95" t="s">
        <v>20</v>
      </c>
      <c r="D10" s="95">
        <v>171</v>
      </c>
      <c r="E10" s="221">
        <f t="shared" ca="1" si="0"/>
        <v>7.2882082175929099</v>
      </c>
      <c r="F10" s="190">
        <v>46108</v>
      </c>
      <c r="G10" s="95">
        <v>927</v>
      </c>
      <c r="H10" s="197">
        <v>927</v>
      </c>
      <c r="I10" s="95">
        <v>0</v>
      </c>
      <c r="J10" s="95">
        <v>42</v>
      </c>
      <c r="K10" s="95">
        <v>30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236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0</v>
      </c>
      <c r="AG10" s="95">
        <v>0</v>
      </c>
      <c r="AH10" s="95"/>
    </row>
    <row r="11" spans="1:34">
      <c r="A11" s="158">
        <v>200</v>
      </c>
      <c r="B11" s="95" t="s">
        <v>1200</v>
      </c>
      <c r="C11" s="95" t="s">
        <v>20</v>
      </c>
      <c r="D11" s="95">
        <v>89</v>
      </c>
      <c r="E11" s="221">
        <f t="shared" ca="1" si="0"/>
        <v>6.2882082175929099</v>
      </c>
      <c r="F11" s="190">
        <v>46109</v>
      </c>
      <c r="G11" s="95">
        <v>622</v>
      </c>
      <c r="H11" s="197">
        <v>1513</v>
      </c>
      <c r="I11" s="95">
        <v>65</v>
      </c>
      <c r="J11" s="95">
        <v>16</v>
      </c>
      <c r="K11" s="95">
        <v>8</v>
      </c>
      <c r="L11" s="95">
        <v>0</v>
      </c>
      <c r="M11" s="95">
        <v>0</v>
      </c>
      <c r="N11" s="95">
        <v>13</v>
      </c>
      <c r="O11" s="95">
        <v>0</v>
      </c>
      <c r="P11" s="95">
        <v>0</v>
      </c>
      <c r="Q11" s="95">
        <v>0</v>
      </c>
      <c r="R11" s="95">
        <v>0</v>
      </c>
      <c r="S11" s="95">
        <v>13</v>
      </c>
      <c r="T11" s="95">
        <v>1375750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/>
    </row>
    <row r="12" spans="1:34">
      <c r="A12" s="158">
        <v>44</v>
      </c>
      <c r="B12" s="95" t="s">
        <v>1176</v>
      </c>
      <c r="C12" s="95" t="s">
        <v>28</v>
      </c>
      <c r="D12" s="95">
        <v>173</v>
      </c>
      <c r="E12" s="221">
        <f t="shared" ca="1" si="0"/>
        <v>7.2882082175929099</v>
      </c>
      <c r="F12" s="190">
        <v>46108</v>
      </c>
      <c r="G12" s="95">
        <v>816</v>
      </c>
      <c r="H12" s="197">
        <v>1573</v>
      </c>
      <c r="I12" s="95">
        <v>140</v>
      </c>
      <c r="J12" s="95">
        <v>44</v>
      </c>
      <c r="K12" s="95">
        <v>40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/>
    </row>
    <row r="13" spans="1:34">
      <c r="A13" s="158">
        <v>145</v>
      </c>
      <c r="B13" s="95" t="s">
        <v>1151</v>
      </c>
      <c r="C13" s="95" t="s">
        <v>49</v>
      </c>
      <c r="D13" s="95">
        <v>129</v>
      </c>
      <c r="E13" s="221">
        <f t="shared" ca="1" si="0"/>
        <v>7.2882082175929099</v>
      </c>
      <c r="F13" s="190">
        <v>46108</v>
      </c>
      <c r="G13" s="95">
        <v>94</v>
      </c>
      <c r="H13" s="197">
        <v>2910</v>
      </c>
      <c r="I13" s="95">
        <v>0</v>
      </c>
      <c r="J13" s="95">
        <v>4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95">
        <v>0</v>
      </c>
      <c r="AD13" s="95">
        <v>0</v>
      </c>
      <c r="AE13" s="95">
        <v>0</v>
      </c>
      <c r="AF13" s="95">
        <v>0</v>
      </c>
      <c r="AG13" s="95">
        <v>0</v>
      </c>
    </row>
    <row r="14" spans="1:34">
      <c r="A14" s="158">
        <v>122</v>
      </c>
      <c r="B14" s="95" t="s">
        <v>1183</v>
      </c>
      <c r="C14" s="95" t="s">
        <v>28</v>
      </c>
      <c r="D14" s="95">
        <v>175</v>
      </c>
      <c r="E14" s="221">
        <f t="shared" ca="1" si="0"/>
        <v>7.2882082175929099</v>
      </c>
      <c r="F14" s="190">
        <v>46108</v>
      </c>
      <c r="G14" s="95">
        <v>2478</v>
      </c>
      <c r="H14" s="197">
        <v>3045</v>
      </c>
      <c r="I14" s="95">
        <v>0</v>
      </c>
      <c r="J14" s="95">
        <v>44</v>
      </c>
      <c r="K14" s="95">
        <v>40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  <c r="W14" s="95">
        <v>0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95">
        <v>0</v>
      </c>
      <c r="AD14" s="95">
        <v>0</v>
      </c>
      <c r="AE14" s="95">
        <v>0</v>
      </c>
      <c r="AF14" s="95">
        <v>0</v>
      </c>
      <c r="AG14" s="95">
        <v>0</v>
      </c>
    </row>
    <row r="15" spans="1:34">
      <c r="A15" s="158">
        <v>7</v>
      </c>
      <c r="B15" s="95" t="s">
        <v>1167</v>
      </c>
      <c r="C15" s="95" t="s">
        <v>28</v>
      </c>
      <c r="D15" s="95">
        <v>175</v>
      </c>
      <c r="E15" s="221">
        <f t="shared" ca="1" si="0"/>
        <v>7.2882082175929099</v>
      </c>
      <c r="F15" s="190">
        <v>46108</v>
      </c>
      <c r="G15" s="95">
        <v>2398</v>
      </c>
      <c r="H15" s="197">
        <v>3049</v>
      </c>
      <c r="I15" s="95">
        <v>22</v>
      </c>
      <c r="J15" s="95">
        <v>44</v>
      </c>
      <c r="K15" s="95">
        <v>40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</row>
    <row r="16" spans="1:34">
      <c r="A16" s="158">
        <v>117</v>
      </c>
      <c r="B16" s="95" t="s">
        <v>1194</v>
      </c>
      <c r="C16" s="95" t="s">
        <v>23</v>
      </c>
      <c r="D16" s="95">
        <v>155</v>
      </c>
      <c r="E16" s="221">
        <f t="shared" ca="1" si="0"/>
        <v>7.2882082175929099</v>
      </c>
      <c r="F16" s="190">
        <v>46108</v>
      </c>
      <c r="G16" s="95">
        <v>517</v>
      </c>
      <c r="H16" s="197">
        <v>3347</v>
      </c>
      <c r="I16" s="95">
        <v>230</v>
      </c>
      <c r="J16" s="95">
        <v>24</v>
      </c>
      <c r="K16" s="95">
        <v>60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</row>
    <row r="17" spans="1:33">
      <c r="A17" s="158">
        <v>199</v>
      </c>
      <c r="B17" s="95" t="s">
        <v>1171</v>
      </c>
      <c r="C17" s="95" t="s">
        <v>28</v>
      </c>
      <c r="D17" s="95">
        <v>175</v>
      </c>
      <c r="E17" s="221">
        <f t="shared" ca="1" si="0"/>
        <v>7.2882082175929099</v>
      </c>
      <c r="F17" s="190">
        <v>46108</v>
      </c>
      <c r="G17" s="95">
        <v>550</v>
      </c>
      <c r="H17" s="197">
        <v>3376</v>
      </c>
      <c r="I17" s="95">
        <v>0</v>
      </c>
      <c r="J17" s="95">
        <v>44</v>
      </c>
      <c r="K17" s="95">
        <v>40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  <c r="W17" s="95">
        <v>0</v>
      </c>
      <c r="X17" s="95">
        <v>0</v>
      </c>
      <c r="Y17" s="95">
        <v>0</v>
      </c>
      <c r="Z17" s="95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95">
        <v>0</v>
      </c>
    </row>
  </sheetData>
  <sortState xmlns:xlrd2="http://schemas.microsoft.com/office/spreadsheetml/2017/richdata2" ref="A2:AG17">
    <sortCondition descending="1" ref="E2:E17"/>
  </sortState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1284-4D35-49FE-9092-611E507B2922}">
  <dimension ref="A1:AH7"/>
  <sheetViews>
    <sheetView zoomScale="120" zoomScaleNormal="120" workbookViewId="0">
      <selection activeCell="C17" sqref="C17"/>
    </sheetView>
  </sheetViews>
  <sheetFormatPr defaultColWidth="15.5" defaultRowHeight="13.5"/>
  <cols>
    <col min="1" max="1" width="5.25" style="65" bestFit="1" customWidth="1"/>
    <col min="2" max="2" width="12.25" style="65" bestFit="1" customWidth="1"/>
    <col min="3" max="3" width="8.5" style="65" bestFit="1" customWidth="1"/>
    <col min="4" max="4" width="5" style="65" bestFit="1" customWidth="1"/>
    <col min="5" max="5" width="9" style="158" bestFit="1" customWidth="1"/>
    <col min="6" max="6" width="9.75" style="65" bestFit="1" customWidth="1"/>
    <col min="7" max="7" width="11.5" style="158" bestFit="1" customWidth="1"/>
    <col min="8" max="8" width="8.5" style="158" bestFit="1" customWidth="1"/>
    <col min="9" max="9" width="10.25" style="158" bestFit="1" customWidth="1"/>
    <col min="10" max="10" width="11.5" style="158" bestFit="1" customWidth="1"/>
    <col min="11" max="11" width="6.75" style="65" bestFit="1" customWidth="1"/>
    <col min="12" max="12" width="8.5" style="158" bestFit="1" customWidth="1"/>
    <col min="13" max="20" width="8.5" style="65" bestFit="1" customWidth="1"/>
    <col min="21" max="21" width="5" style="65" bestFit="1" customWidth="1"/>
    <col min="22" max="33" width="8.5" style="65" bestFit="1" customWidth="1"/>
    <col min="34" max="16384" width="15.5" style="65"/>
  </cols>
  <sheetData>
    <row r="1" spans="1:34">
      <c r="A1" s="158" t="s">
        <v>561</v>
      </c>
      <c r="B1" s="95" t="s">
        <v>2</v>
      </c>
      <c r="C1" s="95" t="s">
        <v>3</v>
      </c>
      <c r="D1" s="95" t="s">
        <v>4</v>
      </c>
      <c r="E1" s="95" t="s">
        <v>5</v>
      </c>
      <c r="F1" s="95" t="s">
        <v>6</v>
      </c>
      <c r="G1" s="95" t="s">
        <v>7</v>
      </c>
      <c r="H1" s="197" t="s">
        <v>8</v>
      </c>
      <c r="I1" s="197" t="s">
        <v>1201</v>
      </c>
      <c r="J1" s="197" t="s">
        <v>1202</v>
      </c>
      <c r="K1" s="95" t="s">
        <v>44</v>
      </c>
      <c r="L1" s="197" t="s">
        <v>1203</v>
      </c>
      <c r="M1" s="95" t="s">
        <v>11</v>
      </c>
      <c r="N1" s="95" t="s">
        <v>12</v>
      </c>
      <c r="O1" s="95" t="s">
        <v>45</v>
      </c>
      <c r="P1" s="95" t="s">
        <v>46</v>
      </c>
      <c r="Q1" s="95" t="s">
        <v>161</v>
      </c>
      <c r="R1" s="95" t="s">
        <v>258</v>
      </c>
      <c r="S1" s="95" t="s">
        <v>259</v>
      </c>
      <c r="T1" s="95" t="s">
        <v>260</v>
      </c>
      <c r="U1" s="95" t="s">
        <v>261</v>
      </c>
      <c r="V1" s="95" t="s">
        <v>321</v>
      </c>
      <c r="W1" s="95" t="s">
        <v>322</v>
      </c>
      <c r="X1" s="95" t="s">
        <v>323</v>
      </c>
      <c r="Y1" s="95" t="s">
        <v>587</v>
      </c>
      <c r="Z1" s="95" t="s">
        <v>631</v>
      </c>
      <c r="AA1" s="95" t="s">
        <v>588</v>
      </c>
      <c r="AB1" s="95" t="s">
        <v>930</v>
      </c>
      <c r="AC1" s="95" t="s">
        <v>931</v>
      </c>
      <c r="AD1" s="95" t="s">
        <v>932</v>
      </c>
      <c r="AE1" s="95" t="s">
        <v>933</v>
      </c>
      <c r="AF1" s="95" t="s">
        <v>934</v>
      </c>
      <c r="AG1" s="95" t="s">
        <v>935</v>
      </c>
      <c r="AH1" s="95"/>
    </row>
    <row r="2" spans="1:34" s="225" customFormat="1">
      <c r="A2" s="225">
        <v>149</v>
      </c>
      <c r="B2" s="226" t="s">
        <v>1036</v>
      </c>
      <c r="C2" s="226" t="s">
        <v>25</v>
      </c>
      <c r="D2" s="226">
        <v>175</v>
      </c>
      <c r="E2" s="226" t="s">
        <v>589</v>
      </c>
      <c r="F2" s="227">
        <v>45911</v>
      </c>
      <c r="G2" s="226">
        <v>958</v>
      </c>
      <c r="H2" s="226">
        <v>8467</v>
      </c>
      <c r="I2" s="228">
        <f t="shared" ref="I2:I7" ca="1" si="0">NOW()-F2</f>
        <v>204.28820821759291</v>
      </c>
      <c r="J2" s="229">
        <f t="shared" ref="J2:J7" ca="1" si="1">I2*48</f>
        <v>9805.8339944444597</v>
      </c>
      <c r="K2" s="226">
        <v>6615</v>
      </c>
      <c r="L2" s="229">
        <f t="shared" ref="L2:L7" ca="1" si="2">J2-H2</f>
        <v>1338.8339944444597</v>
      </c>
      <c r="M2" s="226">
        <v>0</v>
      </c>
      <c r="N2" s="226">
        <v>0</v>
      </c>
      <c r="O2" s="226">
        <v>0</v>
      </c>
      <c r="P2" s="226">
        <v>0</v>
      </c>
      <c r="Q2" s="226">
        <v>0</v>
      </c>
      <c r="R2" s="226">
        <v>0</v>
      </c>
      <c r="S2" s="226">
        <v>0</v>
      </c>
      <c r="T2" s="226">
        <v>0</v>
      </c>
      <c r="U2" s="226">
        <v>0</v>
      </c>
      <c r="V2" s="226">
        <v>0</v>
      </c>
      <c r="W2" s="226">
        <v>0</v>
      </c>
      <c r="X2" s="226">
        <v>0</v>
      </c>
      <c r="Y2" s="226">
        <v>0</v>
      </c>
      <c r="Z2" s="226">
        <v>0</v>
      </c>
      <c r="AA2" s="226">
        <v>0</v>
      </c>
      <c r="AB2" s="226">
        <v>0</v>
      </c>
      <c r="AC2" s="226">
        <v>0</v>
      </c>
      <c r="AD2" s="226">
        <v>0</v>
      </c>
      <c r="AE2" s="226">
        <v>0</v>
      </c>
      <c r="AF2" s="226">
        <v>0</v>
      </c>
      <c r="AG2" s="226">
        <v>0</v>
      </c>
      <c r="AH2" s="226"/>
    </row>
    <row r="3" spans="1:34" s="225" customFormat="1">
      <c r="A3" s="225">
        <v>80</v>
      </c>
      <c r="B3" s="226" t="s">
        <v>867</v>
      </c>
      <c r="C3" s="226" t="s">
        <v>24</v>
      </c>
      <c r="D3" s="226">
        <v>129</v>
      </c>
      <c r="E3" s="226" t="s">
        <v>589</v>
      </c>
      <c r="F3" s="227">
        <v>45880</v>
      </c>
      <c r="G3" s="226">
        <v>914</v>
      </c>
      <c r="H3" s="226">
        <v>10463</v>
      </c>
      <c r="I3" s="228">
        <f t="shared" ca="1" si="0"/>
        <v>235.28820821759291</v>
      </c>
      <c r="J3" s="229">
        <f t="shared" ca="1" si="1"/>
        <v>11293.83399444446</v>
      </c>
      <c r="K3" s="226">
        <v>19163</v>
      </c>
      <c r="L3" s="229">
        <f t="shared" ca="1" si="2"/>
        <v>830.83399444445968</v>
      </c>
      <c r="M3" s="226">
        <v>0</v>
      </c>
      <c r="N3" s="226">
        <v>0</v>
      </c>
      <c r="O3" s="226">
        <v>0</v>
      </c>
      <c r="P3" s="226">
        <v>0</v>
      </c>
      <c r="Q3" s="226">
        <v>0</v>
      </c>
      <c r="R3" s="226">
        <v>0</v>
      </c>
      <c r="S3" s="226">
        <v>0</v>
      </c>
      <c r="T3" s="226">
        <v>0</v>
      </c>
      <c r="U3" s="226">
        <v>0</v>
      </c>
      <c r="V3" s="226">
        <v>0</v>
      </c>
      <c r="W3" s="226">
        <v>0</v>
      </c>
      <c r="X3" s="226">
        <v>0</v>
      </c>
      <c r="Y3" s="226">
        <v>0</v>
      </c>
      <c r="Z3" s="226">
        <v>0</v>
      </c>
      <c r="AA3" s="226">
        <v>0</v>
      </c>
      <c r="AB3" s="226">
        <v>0</v>
      </c>
      <c r="AC3" s="226">
        <v>0</v>
      </c>
      <c r="AD3" s="226">
        <v>0</v>
      </c>
      <c r="AE3" s="226">
        <v>0</v>
      </c>
      <c r="AF3" s="226">
        <v>0</v>
      </c>
      <c r="AG3" s="226">
        <v>0</v>
      </c>
      <c r="AH3" s="226"/>
    </row>
    <row r="4" spans="1:34" s="223" customFormat="1">
      <c r="A4" s="158">
        <v>66</v>
      </c>
      <c r="B4" s="95" t="s">
        <v>558</v>
      </c>
      <c r="C4" s="95" t="s">
        <v>26</v>
      </c>
      <c r="D4" s="95">
        <v>109</v>
      </c>
      <c r="E4" s="95" t="s">
        <v>175</v>
      </c>
      <c r="F4" s="190">
        <v>45814</v>
      </c>
      <c r="G4" s="95">
        <v>492</v>
      </c>
      <c r="H4" s="197">
        <v>13685</v>
      </c>
      <c r="I4" s="221">
        <f t="shared" ca="1" si="0"/>
        <v>301.28820821759291</v>
      </c>
      <c r="J4" s="222">
        <f t="shared" ca="1" si="1"/>
        <v>14461.83399444446</v>
      </c>
      <c r="K4" s="95">
        <v>20177</v>
      </c>
      <c r="L4" s="222">
        <f t="shared" ca="1" si="2"/>
        <v>776.83399444445968</v>
      </c>
      <c r="M4" s="95">
        <v>0</v>
      </c>
      <c r="N4" s="95">
        <v>0</v>
      </c>
      <c r="O4" s="95">
        <v>0</v>
      </c>
      <c r="P4" s="95">
        <v>0</v>
      </c>
      <c r="Q4" s="95">
        <v>6</v>
      </c>
      <c r="R4" s="95">
        <v>0</v>
      </c>
      <c r="S4" s="95">
        <v>0</v>
      </c>
      <c r="T4" s="95">
        <v>0</v>
      </c>
      <c r="U4" s="95">
        <v>0</v>
      </c>
      <c r="V4" s="95">
        <v>0</v>
      </c>
      <c r="W4" s="95">
        <v>0</v>
      </c>
      <c r="X4" s="95">
        <v>1</v>
      </c>
      <c r="Y4" s="95">
        <v>0</v>
      </c>
      <c r="Z4" s="95">
        <v>0</v>
      </c>
      <c r="AA4" s="95">
        <v>0</v>
      </c>
      <c r="AB4" s="95">
        <v>0</v>
      </c>
      <c r="AC4" s="95">
        <v>0</v>
      </c>
      <c r="AD4" s="95">
        <v>0</v>
      </c>
      <c r="AE4" s="95">
        <v>0</v>
      </c>
      <c r="AF4" s="95">
        <v>0</v>
      </c>
      <c r="AG4" s="95">
        <v>0</v>
      </c>
      <c r="AH4" s="224"/>
    </row>
    <row r="5" spans="1:34" s="225" customFormat="1">
      <c r="A5" s="225">
        <v>158</v>
      </c>
      <c r="B5" s="226" t="s">
        <v>1010</v>
      </c>
      <c r="C5" s="226" t="s">
        <v>26</v>
      </c>
      <c r="D5" s="226">
        <v>109</v>
      </c>
      <c r="E5" s="226" t="s">
        <v>589</v>
      </c>
      <c r="F5" s="227">
        <v>45718</v>
      </c>
      <c r="G5" s="226">
        <v>452</v>
      </c>
      <c r="H5" s="226">
        <v>18346</v>
      </c>
      <c r="I5" s="228">
        <f t="shared" ca="1" si="0"/>
        <v>397.28820821759291</v>
      </c>
      <c r="J5" s="229">
        <f t="shared" ca="1" si="1"/>
        <v>19069.83399444446</v>
      </c>
      <c r="K5" s="226">
        <v>8198</v>
      </c>
      <c r="L5" s="229">
        <f t="shared" ca="1" si="2"/>
        <v>723.83399444445968</v>
      </c>
      <c r="M5" s="226">
        <v>0</v>
      </c>
      <c r="N5" s="226">
        <v>0</v>
      </c>
      <c r="O5" s="226">
        <v>0</v>
      </c>
      <c r="P5" s="226">
        <v>0</v>
      </c>
      <c r="Q5" s="226">
        <v>0</v>
      </c>
      <c r="R5" s="226">
        <v>0</v>
      </c>
      <c r="S5" s="226">
        <v>0</v>
      </c>
      <c r="T5" s="226">
        <v>0</v>
      </c>
      <c r="U5" s="226">
        <v>0</v>
      </c>
      <c r="V5" s="226">
        <v>0</v>
      </c>
      <c r="W5" s="226">
        <v>0</v>
      </c>
      <c r="X5" s="226">
        <v>1</v>
      </c>
      <c r="Y5" s="226">
        <v>0</v>
      </c>
      <c r="Z5" s="226">
        <v>0</v>
      </c>
      <c r="AA5" s="226">
        <v>0</v>
      </c>
      <c r="AB5" s="226">
        <v>0</v>
      </c>
      <c r="AC5" s="226">
        <v>0</v>
      </c>
      <c r="AD5" s="226">
        <v>0</v>
      </c>
      <c r="AE5" s="226">
        <v>0</v>
      </c>
      <c r="AF5" s="226">
        <v>0</v>
      </c>
      <c r="AG5" s="226">
        <v>0</v>
      </c>
      <c r="AH5" s="226"/>
    </row>
    <row r="6" spans="1:34" s="223" customFormat="1">
      <c r="A6" s="158">
        <v>23</v>
      </c>
      <c r="B6" s="95" t="s">
        <v>870</v>
      </c>
      <c r="C6" s="95" t="s">
        <v>19</v>
      </c>
      <c r="D6" s="95">
        <v>159</v>
      </c>
      <c r="E6" s="95" t="s">
        <v>556</v>
      </c>
      <c r="F6" s="190">
        <v>45481</v>
      </c>
      <c r="G6" s="95">
        <v>6391</v>
      </c>
      <c r="H6" s="197">
        <v>29797</v>
      </c>
      <c r="I6" s="221">
        <f t="shared" ca="1" si="0"/>
        <v>634.28820821759291</v>
      </c>
      <c r="J6" s="222">
        <f t="shared" ca="1" si="1"/>
        <v>30445.83399444446</v>
      </c>
      <c r="K6" s="95">
        <v>33560</v>
      </c>
      <c r="L6" s="222">
        <f t="shared" ca="1" si="2"/>
        <v>648.83399444445968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5">
        <v>0</v>
      </c>
      <c r="X6" s="95">
        <v>1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0</v>
      </c>
      <c r="AH6" s="224"/>
    </row>
    <row r="7" spans="1:34" s="225" customFormat="1">
      <c r="A7" s="225">
        <v>162</v>
      </c>
      <c r="B7" s="226" t="s">
        <v>1105</v>
      </c>
      <c r="C7" s="226" t="s">
        <v>24</v>
      </c>
      <c r="D7" s="226">
        <v>174</v>
      </c>
      <c r="E7" s="226" t="s">
        <v>589</v>
      </c>
      <c r="F7" s="227">
        <v>45976</v>
      </c>
      <c r="G7" s="226">
        <v>1664</v>
      </c>
      <c r="H7" s="226">
        <v>6108</v>
      </c>
      <c r="I7" s="228">
        <f t="shared" ca="1" si="0"/>
        <v>139.28820821759291</v>
      </c>
      <c r="J7" s="229">
        <f t="shared" ca="1" si="1"/>
        <v>6685.8339944444597</v>
      </c>
      <c r="K7" s="226">
        <v>2380</v>
      </c>
      <c r="L7" s="229">
        <f t="shared" ca="1" si="2"/>
        <v>577.83399444445968</v>
      </c>
      <c r="M7" s="226">
        <v>0</v>
      </c>
      <c r="N7" s="226">
        <v>0</v>
      </c>
      <c r="O7" s="226">
        <v>0</v>
      </c>
      <c r="P7" s="226">
        <v>0</v>
      </c>
      <c r="Q7" s="226">
        <v>0</v>
      </c>
      <c r="R7" s="226">
        <v>0</v>
      </c>
      <c r="S7" s="226">
        <v>0</v>
      </c>
      <c r="T7" s="226">
        <v>0</v>
      </c>
      <c r="U7" s="226">
        <v>0</v>
      </c>
      <c r="V7" s="226">
        <v>0</v>
      </c>
      <c r="W7" s="226">
        <v>0</v>
      </c>
      <c r="X7" s="226">
        <v>1</v>
      </c>
      <c r="Y7" s="226">
        <v>0</v>
      </c>
      <c r="Z7" s="226">
        <v>0</v>
      </c>
      <c r="AA7" s="226">
        <v>0</v>
      </c>
      <c r="AB7" s="226">
        <v>0</v>
      </c>
      <c r="AC7" s="226">
        <v>0</v>
      </c>
      <c r="AD7" s="226">
        <v>0</v>
      </c>
      <c r="AE7" s="226">
        <v>0</v>
      </c>
      <c r="AF7" s="226">
        <v>0</v>
      </c>
      <c r="AG7" s="226">
        <v>0</v>
      </c>
      <c r="AH7" s="226"/>
    </row>
  </sheetData>
  <sortState xmlns:xlrd2="http://schemas.microsoft.com/office/spreadsheetml/2017/richdata2" ref="A2:AG7">
    <sortCondition descending="1" ref="L6:L7"/>
  </sortState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07BB5-2086-4B0D-AC9E-45810342EB69}">
  <dimension ref="A1:C201"/>
  <sheetViews>
    <sheetView topLeftCell="A52" zoomScale="145" zoomScaleNormal="145" workbookViewId="0">
      <selection activeCell="A61" sqref="A61:XFD61"/>
    </sheetView>
  </sheetViews>
  <sheetFormatPr defaultRowHeight="13.5"/>
  <cols>
    <col min="1" max="2" width="9" style="9"/>
    <col min="3" max="3" width="15.625" style="9" customWidth="1"/>
    <col min="4" max="16384" width="9" style="9"/>
  </cols>
  <sheetData>
    <row r="1" spans="1:3">
      <c r="A1" s="5" t="s">
        <v>427</v>
      </c>
      <c r="B1" s="5" t="s">
        <v>328</v>
      </c>
      <c r="C1" s="5" t="s">
        <v>1001</v>
      </c>
    </row>
    <row r="2" spans="1:3">
      <c r="A2" s="200">
        <v>200</v>
      </c>
      <c r="B2" s="42">
        <v>0.3</v>
      </c>
      <c r="C2" s="200">
        <f>A2*B2</f>
        <v>60</v>
      </c>
    </row>
    <row r="3" spans="1:3">
      <c r="A3" s="200">
        <v>199</v>
      </c>
      <c r="B3" s="42">
        <v>0.3</v>
      </c>
      <c r="C3" s="200">
        <f t="shared" ref="C3:C66" si="0">A3*B3</f>
        <v>59.699999999999996</v>
      </c>
    </row>
    <row r="4" spans="1:3">
      <c r="A4" s="200">
        <v>198</v>
      </c>
      <c r="B4" s="42">
        <v>0.3</v>
      </c>
      <c r="C4" s="200">
        <f t="shared" si="0"/>
        <v>59.4</v>
      </c>
    </row>
    <row r="5" spans="1:3">
      <c r="A5" s="200">
        <v>197</v>
      </c>
      <c r="B5" s="42">
        <v>0.3</v>
      </c>
      <c r="C5" s="200">
        <f t="shared" si="0"/>
        <v>59.099999999999994</v>
      </c>
    </row>
    <row r="6" spans="1:3">
      <c r="A6" s="200">
        <v>196</v>
      </c>
      <c r="B6" s="42">
        <v>0.3</v>
      </c>
      <c r="C6" s="200">
        <f t="shared" si="0"/>
        <v>58.8</v>
      </c>
    </row>
    <row r="7" spans="1:3">
      <c r="A7" s="200">
        <v>195</v>
      </c>
      <c r="B7" s="42">
        <v>0.3</v>
      </c>
      <c r="C7" s="200">
        <f t="shared" si="0"/>
        <v>58.5</v>
      </c>
    </row>
    <row r="8" spans="1:3">
      <c r="A8" s="200">
        <v>194</v>
      </c>
      <c r="B8" s="42">
        <v>0.3</v>
      </c>
      <c r="C8" s="200">
        <f t="shared" si="0"/>
        <v>58.199999999999996</v>
      </c>
    </row>
    <row r="9" spans="1:3">
      <c r="A9" s="200">
        <v>193</v>
      </c>
      <c r="B9" s="42">
        <v>0.3</v>
      </c>
      <c r="C9" s="200">
        <f t="shared" si="0"/>
        <v>57.9</v>
      </c>
    </row>
    <row r="10" spans="1:3">
      <c r="A10" s="200">
        <v>192</v>
      </c>
      <c r="B10" s="42">
        <v>0.3</v>
      </c>
      <c r="C10" s="200">
        <f t="shared" si="0"/>
        <v>57.599999999999994</v>
      </c>
    </row>
    <row r="11" spans="1:3">
      <c r="A11" s="200">
        <v>191</v>
      </c>
      <c r="B11" s="42">
        <v>0.3</v>
      </c>
      <c r="C11" s="200">
        <f t="shared" si="0"/>
        <v>57.3</v>
      </c>
    </row>
    <row r="12" spans="1:3">
      <c r="A12" s="200">
        <v>190</v>
      </c>
      <c r="B12" s="42">
        <v>0.3</v>
      </c>
      <c r="C12" s="200">
        <f t="shared" si="0"/>
        <v>57</v>
      </c>
    </row>
    <row r="13" spans="1:3">
      <c r="A13" s="200">
        <v>189</v>
      </c>
      <c r="B13" s="42">
        <v>0.3</v>
      </c>
      <c r="C13" s="200">
        <f t="shared" si="0"/>
        <v>56.699999999999996</v>
      </c>
    </row>
    <row r="14" spans="1:3">
      <c r="A14" s="200">
        <v>188</v>
      </c>
      <c r="B14" s="42">
        <v>0.3</v>
      </c>
      <c r="C14" s="200">
        <f t="shared" si="0"/>
        <v>56.4</v>
      </c>
    </row>
    <row r="15" spans="1:3">
      <c r="A15" s="200">
        <v>187</v>
      </c>
      <c r="B15" s="42">
        <v>0.3</v>
      </c>
      <c r="C15" s="200">
        <f t="shared" si="0"/>
        <v>56.1</v>
      </c>
    </row>
    <row r="16" spans="1:3">
      <c r="A16" s="200">
        <v>186</v>
      </c>
      <c r="B16" s="42">
        <v>0.3</v>
      </c>
      <c r="C16" s="200">
        <f t="shared" si="0"/>
        <v>55.8</v>
      </c>
    </row>
    <row r="17" spans="1:3">
      <c r="A17" s="200">
        <v>185</v>
      </c>
      <c r="B17" s="42">
        <v>0.3</v>
      </c>
      <c r="C17" s="200">
        <f t="shared" si="0"/>
        <v>55.5</v>
      </c>
    </row>
    <row r="18" spans="1:3">
      <c r="A18" s="200">
        <v>184</v>
      </c>
      <c r="B18" s="42">
        <v>0.3</v>
      </c>
      <c r="C18" s="200">
        <f t="shared" si="0"/>
        <v>55.199999999999996</v>
      </c>
    </row>
    <row r="19" spans="1:3">
      <c r="A19" s="200">
        <v>183</v>
      </c>
      <c r="B19" s="42">
        <v>0.3</v>
      </c>
      <c r="C19" s="200">
        <f t="shared" si="0"/>
        <v>54.9</v>
      </c>
    </row>
    <row r="20" spans="1:3">
      <c r="A20" s="200">
        <v>182</v>
      </c>
      <c r="B20" s="42">
        <v>0.3</v>
      </c>
      <c r="C20" s="200">
        <f t="shared" si="0"/>
        <v>54.6</v>
      </c>
    </row>
    <row r="21" spans="1:3">
      <c r="A21" s="200">
        <v>181</v>
      </c>
      <c r="B21" s="42">
        <v>0.3</v>
      </c>
      <c r="C21" s="200">
        <f t="shared" si="0"/>
        <v>54.3</v>
      </c>
    </row>
    <row r="22" spans="1:3">
      <c r="A22" s="200">
        <v>180</v>
      </c>
      <c r="B22" s="42">
        <v>0.3</v>
      </c>
      <c r="C22" s="200">
        <f t="shared" si="0"/>
        <v>54</v>
      </c>
    </row>
    <row r="23" spans="1:3">
      <c r="A23" s="200">
        <v>179</v>
      </c>
      <c r="B23" s="42">
        <v>0.3</v>
      </c>
      <c r="C23" s="200">
        <f t="shared" si="0"/>
        <v>53.699999999999996</v>
      </c>
    </row>
    <row r="24" spans="1:3">
      <c r="A24" s="200">
        <v>178</v>
      </c>
      <c r="B24" s="42">
        <v>0.3</v>
      </c>
      <c r="C24" s="200">
        <f t="shared" si="0"/>
        <v>53.4</v>
      </c>
    </row>
    <row r="25" spans="1:3">
      <c r="A25" s="200">
        <v>177</v>
      </c>
      <c r="B25" s="42">
        <v>0.3</v>
      </c>
      <c r="C25" s="200">
        <f t="shared" si="0"/>
        <v>53.1</v>
      </c>
    </row>
    <row r="26" spans="1:3">
      <c r="A26" s="200">
        <v>176</v>
      </c>
      <c r="B26" s="42">
        <v>0.3</v>
      </c>
      <c r="C26" s="200">
        <f t="shared" si="0"/>
        <v>52.8</v>
      </c>
    </row>
    <row r="27" spans="1:3">
      <c r="A27" s="200">
        <v>175</v>
      </c>
      <c r="B27" s="42">
        <v>0.3</v>
      </c>
      <c r="C27" s="200">
        <f t="shared" si="0"/>
        <v>52.5</v>
      </c>
    </row>
    <row r="28" spans="1:3">
      <c r="A28" s="200">
        <v>174</v>
      </c>
      <c r="B28" s="42">
        <v>0.3</v>
      </c>
      <c r="C28" s="200">
        <f t="shared" si="0"/>
        <v>52.199999999999996</v>
      </c>
    </row>
    <row r="29" spans="1:3">
      <c r="A29" s="200">
        <v>173</v>
      </c>
      <c r="B29" s="42">
        <v>0.3</v>
      </c>
      <c r="C29" s="200">
        <f t="shared" si="0"/>
        <v>51.9</v>
      </c>
    </row>
    <row r="30" spans="1:3">
      <c r="A30" s="200">
        <v>172</v>
      </c>
      <c r="B30" s="42">
        <v>0.3</v>
      </c>
      <c r="C30" s="200">
        <f t="shared" si="0"/>
        <v>51.6</v>
      </c>
    </row>
    <row r="31" spans="1:3">
      <c r="A31" s="200">
        <v>171</v>
      </c>
      <c r="B31" s="42">
        <v>0.3</v>
      </c>
      <c r="C31" s="200">
        <f t="shared" si="0"/>
        <v>51.3</v>
      </c>
    </row>
    <row r="32" spans="1:3">
      <c r="A32" s="200">
        <v>170</v>
      </c>
      <c r="B32" s="42">
        <v>0.3</v>
      </c>
      <c r="C32" s="200">
        <f t="shared" si="0"/>
        <v>51</v>
      </c>
    </row>
    <row r="33" spans="1:3">
      <c r="A33" s="200">
        <v>169</v>
      </c>
      <c r="B33" s="42">
        <v>0.3</v>
      </c>
      <c r="C33" s="200">
        <f t="shared" si="0"/>
        <v>50.699999999999996</v>
      </c>
    </row>
    <row r="34" spans="1:3">
      <c r="A34" s="200">
        <v>168</v>
      </c>
      <c r="B34" s="42">
        <v>0.3</v>
      </c>
      <c r="C34" s="200">
        <f t="shared" si="0"/>
        <v>50.4</v>
      </c>
    </row>
    <row r="35" spans="1:3">
      <c r="A35" s="200">
        <v>167</v>
      </c>
      <c r="B35" s="42">
        <v>0.3</v>
      </c>
      <c r="C35" s="200">
        <f t="shared" si="0"/>
        <v>50.1</v>
      </c>
    </row>
    <row r="36" spans="1:3">
      <c r="A36" s="200">
        <v>166</v>
      </c>
      <c r="B36" s="42">
        <v>0.3</v>
      </c>
      <c r="C36" s="200">
        <f t="shared" si="0"/>
        <v>49.8</v>
      </c>
    </row>
    <row r="37" spans="1:3">
      <c r="A37" s="200">
        <v>165</v>
      </c>
      <c r="B37" s="42">
        <v>0.3</v>
      </c>
      <c r="C37" s="200">
        <f t="shared" si="0"/>
        <v>49.5</v>
      </c>
    </row>
    <row r="38" spans="1:3">
      <c r="A38" s="200">
        <v>164</v>
      </c>
      <c r="B38" s="42">
        <v>0.3</v>
      </c>
      <c r="C38" s="200">
        <f t="shared" si="0"/>
        <v>49.199999999999996</v>
      </c>
    </row>
    <row r="39" spans="1:3">
      <c r="A39" s="200">
        <v>163</v>
      </c>
      <c r="B39" s="42">
        <v>0.3</v>
      </c>
      <c r="C39" s="200">
        <f t="shared" si="0"/>
        <v>48.9</v>
      </c>
    </row>
    <row r="40" spans="1:3">
      <c r="A40" s="200">
        <v>162</v>
      </c>
      <c r="B40" s="42">
        <v>0.3</v>
      </c>
      <c r="C40" s="200">
        <f t="shared" si="0"/>
        <v>48.6</v>
      </c>
    </row>
    <row r="41" spans="1:3">
      <c r="A41" s="200">
        <v>161</v>
      </c>
      <c r="B41" s="42">
        <v>0.3</v>
      </c>
      <c r="C41" s="200">
        <f t="shared" si="0"/>
        <v>48.3</v>
      </c>
    </row>
    <row r="42" spans="1:3">
      <c r="A42" s="200">
        <v>160</v>
      </c>
      <c r="B42" s="42">
        <v>0.3</v>
      </c>
      <c r="C42" s="200">
        <f t="shared" si="0"/>
        <v>48</v>
      </c>
    </row>
    <row r="43" spans="1:3">
      <c r="A43" s="200">
        <v>159</v>
      </c>
      <c r="B43" s="42">
        <v>0.3</v>
      </c>
      <c r="C43" s="200">
        <f t="shared" si="0"/>
        <v>47.699999999999996</v>
      </c>
    </row>
    <row r="44" spans="1:3">
      <c r="A44" s="200">
        <v>158</v>
      </c>
      <c r="B44" s="42">
        <v>0.3</v>
      </c>
      <c r="C44" s="200">
        <f t="shared" si="0"/>
        <v>47.4</v>
      </c>
    </row>
    <row r="45" spans="1:3">
      <c r="A45" s="200">
        <v>157</v>
      </c>
      <c r="B45" s="42">
        <v>0.3</v>
      </c>
      <c r="C45" s="200">
        <f t="shared" si="0"/>
        <v>47.1</v>
      </c>
    </row>
    <row r="46" spans="1:3">
      <c r="A46" s="200">
        <v>156</v>
      </c>
      <c r="B46" s="42">
        <v>0.3</v>
      </c>
      <c r="C46" s="200">
        <f t="shared" si="0"/>
        <v>46.8</v>
      </c>
    </row>
    <row r="47" spans="1:3">
      <c r="A47" s="200">
        <v>155</v>
      </c>
      <c r="B47" s="42">
        <v>0.3</v>
      </c>
      <c r="C47" s="200">
        <f t="shared" si="0"/>
        <v>46.5</v>
      </c>
    </row>
    <row r="48" spans="1:3">
      <c r="A48" s="200">
        <v>154</v>
      </c>
      <c r="B48" s="42">
        <v>0.3</v>
      </c>
      <c r="C48" s="200">
        <f t="shared" si="0"/>
        <v>46.199999999999996</v>
      </c>
    </row>
    <row r="49" spans="1:3">
      <c r="A49" s="200">
        <v>153</v>
      </c>
      <c r="B49" s="42">
        <v>0.3</v>
      </c>
      <c r="C49" s="200">
        <f t="shared" si="0"/>
        <v>45.9</v>
      </c>
    </row>
    <row r="50" spans="1:3">
      <c r="A50" s="200">
        <v>152</v>
      </c>
      <c r="B50" s="42">
        <v>0.3</v>
      </c>
      <c r="C50" s="200">
        <f t="shared" si="0"/>
        <v>45.6</v>
      </c>
    </row>
    <row r="51" spans="1:3">
      <c r="A51" s="200">
        <v>151</v>
      </c>
      <c r="B51" s="42">
        <v>0.3</v>
      </c>
      <c r="C51" s="200">
        <f t="shared" si="0"/>
        <v>45.3</v>
      </c>
    </row>
    <row r="52" spans="1:3">
      <c r="A52" s="200">
        <v>150</v>
      </c>
      <c r="B52" s="42">
        <v>0.3</v>
      </c>
      <c r="C52" s="200">
        <f t="shared" si="0"/>
        <v>45</v>
      </c>
    </row>
    <row r="53" spans="1:3">
      <c r="A53" s="200">
        <v>149</v>
      </c>
      <c r="B53" s="42">
        <v>0.3</v>
      </c>
      <c r="C53" s="200">
        <f t="shared" si="0"/>
        <v>44.699999999999996</v>
      </c>
    </row>
    <row r="54" spans="1:3">
      <c r="A54" s="200">
        <v>148</v>
      </c>
      <c r="B54" s="42">
        <v>0.3</v>
      </c>
      <c r="C54" s="200">
        <f t="shared" si="0"/>
        <v>44.4</v>
      </c>
    </row>
    <row r="55" spans="1:3">
      <c r="A55" s="200">
        <v>147</v>
      </c>
      <c r="B55" s="42">
        <v>0.3</v>
      </c>
      <c r="C55" s="200">
        <f t="shared" si="0"/>
        <v>44.1</v>
      </c>
    </row>
    <row r="56" spans="1:3">
      <c r="A56" s="200">
        <v>146</v>
      </c>
      <c r="B56" s="42">
        <v>0.3</v>
      </c>
      <c r="C56" s="200">
        <f t="shared" si="0"/>
        <v>43.8</v>
      </c>
    </row>
    <row r="57" spans="1:3">
      <c r="A57" s="200">
        <v>145</v>
      </c>
      <c r="B57" s="42">
        <v>0.3</v>
      </c>
      <c r="C57" s="200">
        <f t="shared" si="0"/>
        <v>43.5</v>
      </c>
    </row>
    <row r="58" spans="1:3">
      <c r="A58" s="200">
        <v>144</v>
      </c>
      <c r="B58" s="42">
        <v>0.3</v>
      </c>
      <c r="C58" s="200">
        <f t="shared" si="0"/>
        <v>43.199999999999996</v>
      </c>
    </row>
    <row r="59" spans="1:3">
      <c r="A59" s="200">
        <v>143</v>
      </c>
      <c r="B59" s="42">
        <v>0.3</v>
      </c>
      <c r="C59" s="200">
        <f t="shared" si="0"/>
        <v>42.9</v>
      </c>
    </row>
    <row r="60" spans="1:3">
      <c r="A60" s="200">
        <v>142</v>
      </c>
      <c r="B60" s="42">
        <v>0.3</v>
      </c>
      <c r="C60" s="200">
        <f t="shared" si="0"/>
        <v>42.6</v>
      </c>
    </row>
    <row r="61" spans="1:3">
      <c r="A61" s="200">
        <v>141</v>
      </c>
      <c r="B61" s="42">
        <v>0.3</v>
      </c>
      <c r="C61" s="200">
        <f t="shared" si="0"/>
        <v>42.3</v>
      </c>
    </row>
    <row r="62" spans="1:3">
      <c r="A62" s="200">
        <v>140</v>
      </c>
      <c r="B62" s="42">
        <v>0.3</v>
      </c>
      <c r="C62" s="200">
        <f t="shared" si="0"/>
        <v>42</v>
      </c>
    </row>
    <row r="63" spans="1:3">
      <c r="A63" s="200">
        <v>139</v>
      </c>
      <c r="B63" s="42">
        <v>0.3</v>
      </c>
      <c r="C63" s="200">
        <f t="shared" si="0"/>
        <v>41.699999999999996</v>
      </c>
    </row>
    <row r="64" spans="1:3">
      <c r="A64" s="200">
        <v>138</v>
      </c>
      <c r="B64" s="42">
        <v>0.3</v>
      </c>
      <c r="C64" s="200">
        <f t="shared" si="0"/>
        <v>41.4</v>
      </c>
    </row>
    <row r="65" spans="1:3">
      <c r="A65" s="200">
        <v>137</v>
      </c>
      <c r="B65" s="42">
        <v>0.3</v>
      </c>
      <c r="C65" s="200">
        <f t="shared" si="0"/>
        <v>41.1</v>
      </c>
    </row>
    <row r="66" spans="1:3">
      <c r="A66" s="200">
        <v>136</v>
      </c>
      <c r="B66" s="42">
        <v>0.3</v>
      </c>
      <c r="C66" s="200">
        <f t="shared" si="0"/>
        <v>40.799999999999997</v>
      </c>
    </row>
    <row r="67" spans="1:3">
      <c r="A67" s="200">
        <v>135</v>
      </c>
      <c r="B67" s="42">
        <v>0.3</v>
      </c>
      <c r="C67" s="200">
        <f t="shared" ref="C67:C130" si="1">A67*B67</f>
        <v>40.5</v>
      </c>
    </row>
    <row r="68" spans="1:3">
      <c r="A68" s="200">
        <v>134</v>
      </c>
      <c r="B68" s="42">
        <v>0.3</v>
      </c>
      <c r="C68" s="200">
        <f t="shared" si="1"/>
        <v>40.199999999999996</v>
      </c>
    </row>
    <row r="69" spans="1:3">
      <c r="A69" s="200">
        <v>133</v>
      </c>
      <c r="B69" s="42">
        <v>0.3</v>
      </c>
      <c r="C69" s="200">
        <f t="shared" si="1"/>
        <v>39.9</v>
      </c>
    </row>
    <row r="70" spans="1:3">
      <c r="A70" s="200">
        <v>132</v>
      </c>
      <c r="B70" s="42">
        <v>0.3</v>
      </c>
      <c r="C70" s="200">
        <f t="shared" si="1"/>
        <v>39.6</v>
      </c>
    </row>
    <row r="71" spans="1:3">
      <c r="A71" s="200">
        <v>131</v>
      </c>
      <c r="B71" s="42">
        <v>0.3</v>
      </c>
      <c r="C71" s="200">
        <f t="shared" si="1"/>
        <v>39.299999999999997</v>
      </c>
    </row>
    <row r="72" spans="1:3">
      <c r="A72" s="200">
        <v>130</v>
      </c>
      <c r="B72" s="42">
        <v>0.3</v>
      </c>
      <c r="C72" s="200">
        <f t="shared" si="1"/>
        <v>39</v>
      </c>
    </row>
    <row r="73" spans="1:3">
      <c r="A73" s="200">
        <v>129</v>
      </c>
      <c r="B73" s="42">
        <v>0.3</v>
      </c>
      <c r="C73" s="200">
        <f t="shared" si="1"/>
        <v>38.699999999999996</v>
      </c>
    </row>
    <row r="74" spans="1:3">
      <c r="A74" s="200">
        <v>128</v>
      </c>
      <c r="B74" s="42">
        <v>0.3</v>
      </c>
      <c r="C74" s="200">
        <f t="shared" si="1"/>
        <v>38.4</v>
      </c>
    </row>
    <row r="75" spans="1:3">
      <c r="A75" s="200">
        <v>127</v>
      </c>
      <c r="B75" s="42">
        <v>0.3</v>
      </c>
      <c r="C75" s="200">
        <f t="shared" si="1"/>
        <v>38.1</v>
      </c>
    </row>
    <row r="76" spans="1:3">
      <c r="A76" s="200">
        <v>126</v>
      </c>
      <c r="B76" s="42">
        <v>0.3</v>
      </c>
      <c r="C76" s="200">
        <f t="shared" si="1"/>
        <v>37.799999999999997</v>
      </c>
    </row>
    <row r="77" spans="1:3">
      <c r="A77" s="200">
        <v>125</v>
      </c>
      <c r="B77" s="42">
        <v>0.3</v>
      </c>
      <c r="C77" s="200">
        <f t="shared" si="1"/>
        <v>37.5</v>
      </c>
    </row>
    <row r="78" spans="1:3">
      <c r="A78" s="200">
        <v>124</v>
      </c>
      <c r="B78" s="42">
        <v>0.3</v>
      </c>
      <c r="C78" s="200">
        <f t="shared" si="1"/>
        <v>37.199999999999996</v>
      </c>
    </row>
    <row r="79" spans="1:3">
      <c r="A79" s="200">
        <v>123</v>
      </c>
      <c r="B79" s="42">
        <v>0.3</v>
      </c>
      <c r="C79" s="200">
        <f t="shared" si="1"/>
        <v>36.9</v>
      </c>
    </row>
    <row r="80" spans="1:3">
      <c r="A80" s="200">
        <v>122</v>
      </c>
      <c r="B80" s="42">
        <v>0.3</v>
      </c>
      <c r="C80" s="200">
        <f t="shared" si="1"/>
        <v>36.6</v>
      </c>
    </row>
    <row r="81" spans="1:3">
      <c r="A81" s="200">
        <v>121</v>
      </c>
      <c r="B81" s="42">
        <v>0.3</v>
      </c>
      <c r="C81" s="200">
        <f t="shared" si="1"/>
        <v>36.299999999999997</v>
      </c>
    </row>
    <row r="82" spans="1:3">
      <c r="A82" s="200">
        <v>120</v>
      </c>
      <c r="B82" s="42">
        <v>0.3</v>
      </c>
      <c r="C82" s="200">
        <f t="shared" si="1"/>
        <v>36</v>
      </c>
    </row>
    <row r="83" spans="1:3">
      <c r="A83" s="200">
        <v>119</v>
      </c>
      <c r="B83" s="42">
        <v>0.3</v>
      </c>
      <c r="C83" s="200">
        <f t="shared" si="1"/>
        <v>35.699999999999996</v>
      </c>
    </row>
    <row r="84" spans="1:3">
      <c r="A84" s="200">
        <v>118</v>
      </c>
      <c r="B84" s="42">
        <v>0.3</v>
      </c>
      <c r="C84" s="200">
        <f t="shared" si="1"/>
        <v>35.4</v>
      </c>
    </row>
    <row r="85" spans="1:3">
      <c r="A85" s="200">
        <v>117</v>
      </c>
      <c r="B85" s="42">
        <v>0.3</v>
      </c>
      <c r="C85" s="200">
        <f t="shared" si="1"/>
        <v>35.1</v>
      </c>
    </row>
    <row r="86" spans="1:3">
      <c r="A86" s="200">
        <v>116</v>
      </c>
      <c r="B86" s="42">
        <v>0.3</v>
      </c>
      <c r="C86" s="200">
        <f t="shared" si="1"/>
        <v>34.799999999999997</v>
      </c>
    </row>
    <row r="87" spans="1:3">
      <c r="A87" s="200">
        <v>115</v>
      </c>
      <c r="B87" s="42">
        <v>0.3</v>
      </c>
      <c r="C87" s="200">
        <f t="shared" si="1"/>
        <v>34.5</v>
      </c>
    </row>
    <row r="88" spans="1:3">
      <c r="A88" s="200">
        <v>114</v>
      </c>
      <c r="B88" s="42">
        <v>0.3</v>
      </c>
      <c r="C88" s="200">
        <f t="shared" si="1"/>
        <v>34.199999999999996</v>
      </c>
    </row>
    <row r="89" spans="1:3">
      <c r="A89" s="200">
        <v>113</v>
      </c>
      <c r="B89" s="42">
        <v>0.3</v>
      </c>
      <c r="C89" s="200">
        <f t="shared" si="1"/>
        <v>33.9</v>
      </c>
    </row>
    <row r="90" spans="1:3">
      <c r="A90" s="200">
        <v>112</v>
      </c>
      <c r="B90" s="42">
        <v>0.3</v>
      </c>
      <c r="C90" s="200">
        <f t="shared" si="1"/>
        <v>33.6</v>
      </c>
    </row>
    <row r="91" spans="1:3">
      <c r="A91" s="200">
        <v>111</v>
      </c>
      <c r="B91" s="42">
        <v>0.3</v>
      </c>
      <c r="C91" s="200">
        <f t="shared" si="1"/>
        <v>33.299999999999997</v>
      </c>
    </row>
    <row r="92" spans="1:3">
      <c r="A92" s="200">
        <v>110</v>
      </c>
      <c r="B92" s="42">
        <v>0.3</v>
      </c>
      <c r="C92" s="200">
        <f t="shared" si="1"/>
        <v>33</v>
      </c>
    </row>
    <row r="93" spans="1:3">
      <c r="A93" s="200">
        <v>109</v>
      </c>
      <c r="B93" s="42">
        <v>0.3</v>
      </c>
      <c r="C93" s="200">
        <f t="shared" si="1"/>
        <v>32.699999999999996</v>
      </c>
    </row>
    <row r="94" spans="1:3">
      <c r="A94" s="200">
        <v>108</v>
      </c>
      <c r="B94" s="42">
        <v>0.3</v>
      </c>
      <c r="C94" s="200">
        <f t="shared" si="1"/>
        <v>32.4</v>
      </c>
    </row>
    <row r="95" spans="1:3">
      <c r="A95" s="200">
        <v>107</v>
      </c>
      <c r="B95" s="42">
        <v>0.3</v>
      </c>
      <c r="C95" s="200">
        <f t="shared" si="1"/>
        <v>32.1</v>
      </c>
    </row>
    <row r="96" spans="1:3">
      <c r="A96" s="200">
        <v>106</v>
      </c>
      <c r="B96" s="42">
        <v>0.3</v>
      </c>
      <c r="C96" s="200">
        <f t="shared" si="1"/>
        <v>31.799999999999997</v>
      </c>
    </row>
    <row r="97" spans="1:3">
      <c r="A97" s="200">
        <v>105</v>
      </c>
      <c r="B97" s="42">
        <v>0.3</v>
      </c>
      <c r="C97" s="200">
        <f t="shared" si="1"/>
        <v>31.5</v>
      </c>
    </row>
    <row r="98" spans="1:3">
      <c r="A98" s="200">
        <v>104</v>
      </c>
      <c r="B98" s="42">
        <v>0.3</v>
      </c>
      <c r="C98" s="200">
        <f t="shared" si="1"/>
        <v>31.2</v>
      </c>
    </row>
    <row r="99" spans="1:3">
      <c r="A99" s="200">
        <v>103</v>
      </c>
      <c r="B99" s="42">
        <v>0.3</v>
      </c>
      <c r="C99" s="200">
        <f t="shared" si="1"/>
        <v>30.9</v>
      </c>
    </row>
    <row r="100" spans="1:3">
      <c r="A100" s="200">
        <v>102</v>
      </c>
      <c r="B100" s="42">
        <v>0.3</v>
      </c>
      <c r="C100" s="200">
        <f t="shared" si="1"/>
        <v>30.599999999999998</v>
      </c>
    </row>
    <row r="101" spans="1:3">
      <c r="A101" s="200">
        <v>101</v>
      </c>
      <c r="B101" s="42">
        <v>0.3</v>
      </c>
      <c r="C101" s="200">
        <f t="shared" si="1"/>
        <v>30.299999999999997</v>
      </c>
    </row>
    <row r="102" spans="1:3">
      <c r="A102" s="200">
        <v>100</v>
      </c>
      <c r="B102" s="42">
        <v>0.3</v>
      </c>
      <c r="C102" s="200">
        <f t="shared" si="1"/>
        <v>30</v>
      </c>
    </row>
    <row r="103" spans="1:3">
      <c r="A103" s="200">
        <v>99</v>
      </c>
      <c r="B103" s="42">
        <v>0.3</v>
      </c>
      <c r="C103" s="200">
        <f t="shared" si="1"/>
        <v>29.7</v>
      </c>
    </row>
    <row r="104" spans="1:3">
      <c r="A104" s="200">
        <v>98</v>
      </c>
      <c r="B104" s="42">
        <v>0.3</v>
      </c>
      <c r="C104" s="200">
        <f t="shared" si="1"/>
        <v>29.4</v>
      </c>
    </row>
    <row r="105" spans="1:3">
      <c r="A105" s="200">
        <v>97</v>
      </c>
      <c r="B105" s="42">
        <v>0.3</v>
      </c>
      <c r="C105" s="200">
        <f t="shared" si="1"/>
        <v>29.099999999999998</v>
      </c>
    </row>
    <row r="106" spans="1:3">
      <c r="A106" s="200">
        <v>96</v>
      </c>
      <c r="B106" s="42">
        <v>0.3</v>
      </c>
      <c r="C106" s="200">
        <f t="shared" si="1"/>
        <v>28.799999999999997</v>
      </c>
    </row>
    <row r="107" spans="1:3">
      <c r="A107" s="200">
        <v>95</v>
      </c>
      <c r="B107" s="42">
        <v>0.3</v>
      </c>
      <c r="C107" s="200">
        <f t="shared" si="1"/>
        <v>28.5</v>
      </c>
    </row>
    <row r="108" spans="1:3">
      <c r="A108" s="200">
        <v>94</v>
      </c>
      <c r="B108" s="42">
        <v>0.3</v>
      </c>
      <c r="C108" s="200">
        <f t="shared" si="1"/>
        <v>28.2</v>
      </c>
    </row>
    <row r="109" spans="1:3">
      <c r="A109" s="200">
        <v>93</v>
      </c>
      <c r="B109" s="42">
        <v>0.3</v>
      </c>
      <c r="C109" s="200">
        <f t="shared" si="1"/>
        <v>27.9</v>
      </c>
    </row>
    <row r="110" spans="1:3">
      <c r="A110" s="200">
        <v>92</v>
      </c>
      <c r="B110" s="42">
        <v>0.3</v>
      </c>
      <c r="C110" s="200">
        <f t="shared" si="1"/>
        <v>27.599999999999998</v>
      </c>
    </row>
    <row r="111" spans="1:3">
      <c r="A111" s="200">
        <v>91</v>
      </c>
      <c r="B111" s="42">
        <v>0.3</v>
      </c>
      <c r="C111" s="200">
        <f t="shared" si="1"/>
        <v>27.3</v>
      </c>
    </row>
    <row r="112" spans="1:3">
      <c r="A112" s="200">
        <v>90</v>
      </c>
      <c r="B112" s="42">
        <v>0.3</v>
      </c>
      <c r="C112" s="200">
        <f t="shared" si="1"/>
        <v>27</v>
      </c>
    </row>
    <row r="113" spans="1:3">
      <c r="A113" s="200">
        <v>89</v>
      </c>
      <c r="B113" s="42">
        <v>0.3</v>
      </c>
      <c r="C113" s="200">
        <f t="shared" si="1"/>
        <v>26.7</v>
      </c>
    </row>
    <row r="114" spans="1:3">
      <c r="A114" s="200">
        <v>88</v>
      </c>
      <c r="B114" s="42">
        <v>0.3</v>
      </c>
      <c r="C114" s="200">
        <f t="shared" si="1"/>
        <v>26.4</v>
      </c>
    </row>
    <row r="115" spans="1:3">
      <c r="A115" s="200">
        <v>87</v>
      </c>
      <c r="B115" s="42">
        <v>0.3</v>
      </c>
      <c r="C115" s="200">
        <f t="shared" si="1"/>
        <v>26.099999999999998</v>
      </c>
    </row>
    <row r="116" spans="1:3">
      <c r="A116" s="200">
        <v>86</v>
      </c>
      <c r="B116" s="42">
        <v>0.3</v>
      </c>
      <c r="C116" s="200">
        <f t="shared" si="1"/>
        <v>25.8</v>
      </c>
    </row>
    <row r="117" spans="1:3">
      <c r="A117" s="200">
        <v>85</v>
      </c>
      <c r="B117" s="42">
        <v>0.3</v>
      </c>
      <c r="C117" s="200">
        <f t="shared" si="1"/>
        <v>25.5</v>
      </c>
    </row>
    <row r="118" spans="1:3">
      <c r="A118" s="200">
        <v>84</v>
      </c>
      <c r="B118" s="42">
        <v>0.3</v>
      </c>
      <c r="C118" s="200">
        <f t="shared" si="1"/>
        <v>25.2</v>
      </c>
    </row>
    <row r="119" spans="1:3">
      <c r="A119" s="200">
        <v>83</v>
      </c>
      <c r="B119" s="42">
        <v>0.3</v>
      </c>
      <c r="C119" s="200">
        <f t="shared" si="1"/>
        <v>24.9</v>
      </c>
    </row>
    <row r="120" spans="1:3">
      <c r="A120" s="200">
        <v>82</v>
      </c>
      <c r="B120" s="42">
        <v>0.3</v>
      </c>
      <c r="C120" s="200">
        <f t="shared" si="1"/>
        <v>24.599999999999998</v>
      </c>
    </row>
    <row r="121" spans="1:3">
      <c r="A121" s="200">
        <v>81</v>
      </c>
      <c r="B121" s="42">
        <v>0.3</v>
      </c>
      <c r="C121" s="200">
        <f t="shared" si="1"/>
        <v>24.3</v>
      </c>
    </row>
    <row r="122" spans="1:3">
      <c r="A122" s="200">
        <v>80</v>
      </c>
      <c r="B122" s="42">
        <v>0.3</v>
      </c>
      <c r="C122" s="200">
        <f t="shared" si="1"/>
        <v>24</v>
      </c>
    </row>
    <row r="123" spans="1:3">
      <c r="A123" s="200">
        <v>79</v>
      </c>
      <c r="B123" s="42">
        <v>0.3</v>
      </c>
      <c r="C123" s="200">
        <f t="shared" si="1"/>
        <v>23.7</v>
      </c>
    </row>
    <row r="124" spans="1:3">
      <c r="A124" s="200">
        <v>78</v>
      </c>
      <c r="B124" s="42">
        <v>0.3</v>
      </c>
      <c r="C124" s="200">
        <f t="shared" si="1"/>
        <v>23.4</v>
      </c>
    </row>
    <row r="125" spans="1:3">
      <c r="A125" s="200">
        <v>77</v>
      </c>
      <c r="B125" s="42">
        <v>0.3</v>
      </c>
      <c r="C125" s="200">
        <f t="shared" si="1"/>
        <v>23.099999999999998</v>
      </c>
    </row>
    <row r="126" spans="1:3">
      <c r="A126" s="200">
        <v>76</v>
      </c>
      <c r="B126" s="42">
        <v>0.3</v>
      </c>
      <c r="C126" s="200">
        <f t="shared" si="1"/>
        <v>22.8</v>
      </c>
    </row>
    <row r="127" spans="1:3">
      <c r="A127" s="200">
        <v>75</v>
      </c>
      <c r="B127" s="42">
        <v>0.3</v>
      </c>
      <c r="C127" s="200">
        <f t="shared" si="1"/>
        <v>22.5</v>
      </c>
    </row>
    <row r="128" spans="1:3">
      <c r="A128" s="200">
        <v>74</v>
      </c>
      <c r="B128" s="42">
        <v>0.3</v>
      </c>
      <c r="C128" s="200">
        <f t="shared" si="1"/>
        <v>22.2</v>
      </c>
    </row>
    <row r="129" spans="1:3">
      <c r="A129" s="200">
        <v>73</v>
      </c>
      <c r="B129" s="42">
        <v>0.3</v>
      </c>
      <c r="C129" s="200">
        <f t="shared" si="1"/>
        <v>21.9</v>
      </c>
    </row>
    <row r="130" spans="1:3">
      <c r="A130" s="200">
        <v>72</v>
      </c>
      <c r="B130" s="42">
        <v>0.3</v>
      </c>
      <c r="C130" s="200">
        <f t="shared" si="1"/>
        <v>21.599999999999998</v>
      </c>
    </row>
    <row r="131" spans="1:3">
      <c r="A131" s="200">
        <v>71</v>
      </c>
      <c r="B131" s="42">
        <v>0.3</v>
      </c>
      <c r="C131" s="200">
        <f t="shared" ref="C131:C194" si="2">A131*B131</f>
        <v>21.3</v>
      </c>
    </row>
    <row r="132" spans="1:3">
      <c r="A132" s="200">
        <v>70</v>
      </c>
      <c r="B132" s="42">
        <v>0.3</v>
      </c>
      <c r="C132" s="200">
        <f t="shared" si="2"/>
        <v>21</v>
      </c>
    </row>
    <row r="133" spans="1:3">
      <c r="A133" s="200">
        <v>69</v>
      </c>
      <c r="B133" s="42">
        <v>0.3</v>
      </c>
      <c r="C133" s="200">
        <f t="shared" si="2"/>
        <v>20.7</v>
      </c>
    </row>
    <row r="134" spans="1:3">
      <c r="A134" s="200">
        <v>68</v>
      </c>
      <c r="B134" s="42">
        <v>0.3</v>
      </c>
      <c r="C134" s="200">
        <f t="shared" si="2"/>
        <v>20.399999999999999</v>
      </c>
    </row>
    <row r="135" spans="1:3">
      <c r="A135" s="200">
        <v>67</v>
      </c>
      <c r="B135" s="42">
        <v>0.3</v>
      </c>
      <c r="C135" s="200">
        <f t="shared" si="2"/>
        <v>20.099999999999998</v>
      </c>
    </row>
    <row r="136" spans="1:3">
      <c r="A136" s="200">
        <v>66</v>
      </c>
      <c r="B136" s="42">
        <v>0.3</v>
      </c>
      <c r="C136" s="200">
        <f t="shared" si="2"/>
        <v>19.8</v>
      </c>
    </row>
    <row r="137" spans="1:3">
      <c r="A137" s="200">
        <v>65</v>
      </c>
      <c r="B137" s="42">
        <v>0.3</v>
      </c>
      <c r="C137" s="200">
        <f t="shared" si="2"/>
        <v>19.5</v>
      </c>
    </row>
    <row r="138" spans="1:3">
      <c r="A138" s="200">
        <v>64</v>
      </c>
      <c r="B138" s="42">
        <v>0.3</v>
      </c>
      <c r="C138" s="200">
        <f t="shared" si="2"/>
        <v>19.2</v>
      </c>
    </row>
    <row r="139" spans="1:3">
      <c r="A139" s="200">
        <v>63</v>
      </c>
      <c r="B139" s="42">
        <v>0.3</v>
      </c>
      <c r="C139" s="200">
        <f t="shared" si="2"/>
        <v>18.899999999999999</v>
      </c>
    </row>
    <row r="140" spans="1:3">
      <c r="A140" s="200">
        <v>62</v>
      </c>
      <c r="B140" s="42">
        <v>0.3</v>
      </c>
      <c r="C140" s="200">
        <f t="shared" si="2"/>
        <v>18.599999999999998</v>
      </c>
    </row>
    <row r="141" spans="1:3">
      <c r="A141" s="200">
        <v>61</v>
      </c>
      <c r="B141" s="42">
        <v>0.3</v>
      </c>
      <c r="C141" s="200">
        <f t="shared" si="2"/>
        <v>18.3</v>
      </c>
    </row>
    <row r="142" spans="1:3">
      <c r="A142" s="200">
        <v>60</v>
      </c>
      <c r="B142" s="42">
        <v>0.3</v>
      </c>
      <c r="C142" s="200">
        <f t="shared" si="2"/>
        <v>18</v>
      </c>
    </row>
    <row r="143" spans="1:3">
      <c r="A143" s="200">
        <v>59</v>
      </c>
      <c r="B143" s="42">
        <v>0.3</v>
      </c>
      <c r="C143" s="200">
        <f t="shared" si="2"/>
        <v>17.7</v>
      </c>
    </row>
    <row r="144" spans="1:3">
      <c r="A144" s="200">
        <v>58</v>
      </c>
      <c r="B144" s="42">
        <v>0.3</v>
      </c>
      <c r="C144" s="200">
        <f t="shared" si="2"/>
        <v>17.399999999999999</v>
      </c>
    </row>
    <row r="145" spans="1:3">
      <c r="A145" s="200">
        <v>57</v>
      </c>
      <c r="B145" s="42">
        <v>0.3</v>
      </c>
      <c r="C145" s="200">
        <f t="shared" si="2"/>
        <v>17.099999999999998</v>
      </c>
    </row>
    <row r="146" spans="1:3">
      <c r="A146" s="200">
        <v>56</v>
      </c>
      <c r="B146" s="42">
        <v>0.3</v>
      </c>
      <c r="C146" s="200">
        <f t="shared" si="2"/>
        <v>16.8</v>
      </c>
    </row>
    <row r="147" spans="1:3">
      <c r="A147" s="200">
        <v>55</v>
      </c>
      <c r="B147" s="42">
        <v>0.3</v>
      </c>
      <c r="C147" s="200">
        <f t="shared" si="2"/>
        <v>16.5</v>
      </c>
    </row>
    <row r="148" spans="1:3">
      <c r="A148" s="200">
        <v>54</v>
      </c>
      <c r="B148" s="42">
        <v>0.3</v>
      </c>
      <c r="C148" s="200">
        <f t="shared" si="2"/>
        <v>16.2</v>
      </c>
    </row>
    <row r="149" spans="1:3">
      <c r="A149" s="200">
        <v>53</v>
      </c>
      <c r="B149" s="42">
        <v>0.3</v>
      </c>
      <c r="C149" s="200">
        <f t="shared" si="2"/>
        <v>15.899999999999999</v>
      </c>
    </row>
    <row r="150" spans="1:3">
      <c r="A150" s="200">
        <v>52</v>
      </c>
      <c r="B150" s="42">
        <v>0.3</v>
      </c>
      <c r="C150" s="200">
        <f t="shared" si="2"/>
        <v>15.6</v>
      </c>
    </row>
    <row r="151" spans="1:3">
      <c r="A151" s="200">
        <v>51</v>
      </c>
      <c r="B151" s="42">
        <v>0.3</v>
      </c>
      <c r="C151" s="200">
        <f t="shared" si="2"/>
        <v>15.299999999999999</v>
      </c>
    </row>
    <row r="152" spans="1:3">
      <c r="A152" s="200">
        <v>50</v>
      </c>
      <c r="B152" s="42">
        <v>0.3</v>
      </c>
      <c r="C152" s="200">
        <f t="shared" si="2"/>
        <v>15</v>
      </c>
    </row>
    <row r="153" spans="1:3">
      <c r="A153" s="200">
        <v>49</v>
      </c>
      <c r="B153" s="42">
        <v>0.3</v>
      </c>
      <c r="C153" s="200">
        <f t="shared" si="2"/>
        <v>14.7</v>
      </c>
    </row>
    <row r="154" spans="1:3">
      <c r="A154" s="200">
        <v>48</v>
      </c>
      <c r="B154" s="42">
        <v>0.3</v>
      </c>
      <c r="C154" s="200">
        <f t="shared" si="2"/>
        <v>14.399999999999999</v>
      </c>
    </row>
    <row r="155" spans="1:3">
      <c r="A155" s="200">
        <v>47</v>
      </c>
      <c r="B155" s="42">
        <v>0.3</v>
      </c>
      <c r="C155" s="200">
        <f t="shared" si="2"/>
        <v>14.1</v>
      </c>
    </row>
    <row r="156" spans="1:3">
      <c r="A156" s="200">
        <v>46</v>
      </c>
      <c r="B156" s="42">
        <v>0.3</v>
      </c>
      <c r="C156" s="200">
        <f t="shared" si="2"/>
        <v>13.799999999999999</v>
      </c>
    </row>
    <row r="157" spans="1:3">
      <c r="A157" s="200">
        <v>45</v>
      </c>
      <c r="B157" s="42">
        <v>0.3</v>
      </c>
      <c r="C157" s="200">
        <f t="shared" si="2"/>
        <v>13.5</v>
      </c>
    </row>
    <row r="158" spans="1:3">
      <c r="A158" s="200">
        <v>44</v>
      </c>
      <c r="B158" s="42">
        <v>0.3</v>
      </c>
      <c r="C158" s="200">
        <f t="shared" si="2"/>
        <v>13.2</v>
      </c>
    </row>
    <row r="159" spans="1:3">
      <c r="A159" s="200">
        <v>43</v>
      </c>
      <c r="B159" s="42">
        <v>0.3</v>
      </c>
      <c r="C159" s="200">
        <f t="shared" si="2"/>
        <v>12.9</v>
      </c>
    </row>
    <row r="160" spans="1:3">
      <c r="A160" s="200">
        <v>42</v>
      </c>
      <c r="B160" s="42">
        <v>0.3</v>
      </c>
      <c r="C160" s="200">
        <f t="shared" si="2"/>
        <v>12.6</v>
      </c>
    </row>
    <row r="161" spans="1:3">
      <c r="A161" s="200">
        <v>41</v>
      </c>
      <c r="B161" s="42">
        <v>0.3</v>
      </c>
      <c r="C161" s="200">
        <f t="shared" si="2"/>
        <v>12.299999999999999</v>
      </c>
    </row>
    <row r="162" spans="1:3">
      <c r="A162" s="200">
        <v>40</v>
      </c>
      <c r="B162" s="42">
        <v>0.3</v>
      </c>
      <c r="C162" s="200">
        <f t="shared" si="2"/>
        <v>12</v>
      </c>
    </row>
    <row r="163" spans="1:3">
      <c r="A163" s="200">
        <v>39</v>
      </c>
      <c r="B163" s="42">
        <v>0.3</v>
      </c>
      <c r="C163" s="200">
        <f t="shared" si="2"/>
        <v>11.7</v>
      </c>
    </row>
    <row r="164" spans="1:3">
      <c r="A164" s="200">
        <v>38</v>
      </c>
      <c r="B164" s="42">
        <v>0.3</v>
      </c>
      <c r="C164" s="200">
        <f t="shared" si="2"/>
        <v>11.4</v>
      </c>
    </row>
    <row r="165" spans="1:3">
      <c r="A165" s="200">
        <v>37</v>
      </c>
      <c r="B165" s="42">
        <v>0.3</v>
      </c>
      <c r="C165" s="200">
        <f t="shared" si="2"/>
        <v>11.1</v>
      </c>
    </row>
    <row r="166" spans="1:3">
      <c r="A166" s="200">
        <v>36</v>
      </c>
      <c r="B166" s="42">
        <v>0.3</v>
      </c>
      <c r="C166" s="200">
        <f t="shared" si="2"/>
        <v>10.799999999999999</v>
      </c>
    </row>
    <row r="167" spans="1:3">
      <c r="A167" s="200">
        <v>35</v>
      </c>
      <c r="B167" s="42">
        <v>0.3</v>
      </c>
      <c r="C167" s="200">
        <f t="shared" si="2"/>
        <v>10.5</v>
      </c>
    </row>
    <row r="168" spans="1:3">
      <c r="A168" s="200">
        <v>34</v>
      </c>
      <c r="B168" s="42">
        <v>0.3</v>
      </c>
      <c r="C168" s="200">
        <f t="shared" si="2"/>
        <v>10.199999999999999</v>
      </c>
    </row>
    <row r="169" spans="1:3">
      <c r="A169" s="200">
        <v>33</v>
      </c>
      <c r="B169" s="42">
        <v>0.3</v>
      </c>
      <c r="C169" s="200">
        <f t="shared" si="2"/>
        <v>9.9</v>
      </c>
    </row>
    <row r="170" spans="1:3">
      <c r="A170" s="200">
        <v>32</v>
      </c>
      <c r="B170" s="42">
        <v>0.3</v>
      </c>
      <c r="C170" s="200">
        <f t="shared" si="2"/>
        <v>9.6</v>
      </c>
    </row>
    <row r="171" spans="1:3">
      <c r="A171" s="200">
        <v>31</v>
      </c>
      <c r="B171" s="42">
        <v>0.3</v>
      </c>
      <c r="C171" s="200">
        <f t="shared" si="2"/>
        <v>9.2999999999999989</v>
      </c>
    </row>
    <row r="172" spans="1:3">
      <c r="A172" s="200">
        <v>30</v>
      </c>
      <c r="B172" s="42">
        <v>0.3</v>
      </c>
      <c r="C172" s="200">
        <f t="shared" si="2"/>
        <v>9</v>
      </c>
    </row>
    <row r="173" spans="1:3">
      <c r="A173" s="200">
        <v>29</v>
      </c>
      <c r="B173" s="42">
        <v>0.3</v>
      </c>
      <c r="C173" s="200">
        <f t="shared" si="2"/>
        <v>8.6999999999999993</v>
      </c>
    </row>
    <row r="174" spans="1:3">
      <c r="A174" s="200">
        <v>28</v>
      </c>
      <c r="B174" s="42">
        <v>0.3</v>
      </c>
      <c r="C174" s="200">
        <f t="shared" si="2"/>
        <v>8.4</v>
      </c>
    </row>
    <row r="175" spans="1:3">
      <c r="A175" s="200">
        <v>27</v>
      </c>
      <c r="B175" s="42">
        <v>0.3</v>
      </c>
      <c r="C175" s="200">
        <f t="shared" si="2"/>
        <v>8.1</v>
      </c>
    </row>
    <row r="176" spans="1:3">
      <c r="A176" s="200">
        <v>26</v>
      </c>
      <c r="B176" s="42">
        <v>0.3</v>
      </c>
      <c r="C176" s="200">
        <f t="shared" si="2"/>
        <v>7.8</v>
      </c>
    </row>
    <row r="177" spans="1:3">
      <c r="A177" s="200">
        <v>25</v>
      </c>
      <c r="B177" s="42">
        <v>0.3</v>
      </c>
      <c r="C177" s="200">
        <f t="shared" si="2"/>
        <v>7.5</v>
      </c>
    </row>
    <row r="178" spans="1:3">
      <c r="A178" s="200">
        <v>24</v>
      </c>
      <c r="B178" s="42">
        <v>0.3</v>
      </c>
      <c r="C178" s="200">
        <f t="shared" si="2"/>
        <v>7.1999999999999993</v>
      </c>
    </row>
    <row r="179" spans="1:3">
      <c r="A179" s="200">
        <v>23</v>
      </c>
      <c r="B179" s="42">
        <v>0.3</v>
      </c>
      <c r="C179" s="200">
        <f t="shared" si="2"/>
        <v>6.8999999999999995</v>
      </c>
    </row>
    <row r="180" spans="1:3">
      <c r="A180" s="200">
        <v>22</v>
      </c>
      <c r="B180" s="42">
        <v>0.3</v>
      </c>
      <c r="C180" s="200">
        <f t="shared" si="2"/>
        <v>6.6</v>
      </c>
    </row>
    <row r="181" spans="1:3">
      <c r="A181" s="200">
        <v>21</v>
      </c>
      <c r="B181" s="42">
        <v>0.3</v>
      </c>
      <c r="C181" s="200">
        <f t="shared" si="2"/>
        <v>6.3</v>
      </c>
    </row>
    <row r="182" spans="1:3">
      <c r="A182" s="200">
        <v>20</v>
      </c>
      <c r="B182" s="42">
        <v>0.3</v>
      </c>
      <c r="C182" s="200">
        <f t="shared" si="2"/>
        <v>6</v>
      </c>
    </row>
    <row r="183" spans="1:3">
      <c r="A183" s="200">
        <v>19</v>
      </c>
      <c r="B183" s="42">
        <v>0.3</v>
      </c>
      <c r="C183" s="200">
        <f t="shared" si="2"/>
        <v>5.7</v>
      </c>
    </row>
    <row r="184" spans="1:3">
      <c r="A184" s="200">
        <v>18</v>
      </c>
      <c r="B184" s="42">
        <v>0.3</v>
      </c>
      <c r="C184" s="200">
        <f t="shared" si="2"/>
        <v>5.3999999999999995</v>
      </c>
    </row>
    <row r="185" spans="1:3">
      <c r="A185" s="200">
        <v>17</v>
      </c>
      <c r="B185" s="42">
        <v>0.3</v>
      </c>
      <c r="C185" s="200">
        <f t="shared" si="2"/>
        <v>5.0999999999999996</v>
      </c>
    </row>
    <row r="186" spans="1:3">
      <c r="A186" s="200">
        <v>16</v>
      </c>
      <c r="B186" s="42">
        <v>0.3</v>
      </c>
      <c r="C186" s="200">
        <f t="shared" si="2"/>
        <v>4.8</v>
      </c>
    </row>
    <row r="187" spans="1:3">
      <c r="A187" s="200">
        <v>15</v>
      </c>
      <c r="B187" s="42">
        <v>0.3</v>
      </c>
      <c r="C187" s="200">
        <f t="shared" si="2"/>
        <v>4.5</v>
      </c>
    </row>
    <row r="188" spans="1:3">
      <c r="A188" s="200">
        <v>14</v>
      </c>
      <c r="B188" s="42">
        <v>0.3</v>
      </c>
      <c r="C188" s="200">
        <f t="shared" si="2"/>
        <v>4.2</v>
      </c>
    </row>
    <row r="189" spans="1:3">
      <c r="A189" s="200">
        <v>13</v>
      </c>
      <c r="B189" s="42">
        <v>0.3</v>
      </c>
      <c r="C189" s="200">
        <f t="shared" si="2"/>
        <v>3.9</v>
      </c>
    </row>
    <row r="190" spans="1:3">
      <c r="A190" s="200">
        <v>12</v>
      </c>
      <c r="B190" s="42">
        <v>0.3</v>
      </c>
      <c r="C190" s="200">
        <f t="shared" si="2"/>
        <v>3.5999999999999996</v>
      </c>
    </row>
    <row r="191" spans="1:3">
      <c r="A191" s="200">
        <v>11</v>
      </c>
      <c r="B191" s="42">
        <v>0.3</v>
      </c>
      <c r="C191" s="200">
        <f t="shared" si="2"/>
        <v>3.3</v>
      </c>
    </row>
    <row r="192" spans="1:3">
      <c r="A192" s="200">
        <v>10</v>
      </c>
      <c r="B192" s="42">
        <v>0.3</v>
      </c>
      <c r="C192" s="200">
        <f t="shared" si="2"/>
        <v>3</v>
      </c>
    </row>
    <row r="193" spans="1:3">
      <c r="A193" s="200">
        <v>9</v>
      </c>
      <c r="B193" s="42">
        <v>0.3</v>
      </c>
      <c r="C193" s="200">
        <f t="shared" si="2"/>
        <v>2.6999999999999997</v>
      </c>
    </row>
    <row r="194" spans="1:3">
      <c r="A194" s="200">
        <v>8</v>
      </c>
      <c r="B194" s="42">
        <v>0.3</v>
      </c>
      <c r="C194" s="200">
        <f t="shared" si="2"/>
        <v>2.4</v>
      </c>
    </row>
    <row r="195" spans="1:3">
      <c r="A195" s="200">
        <v>7</v>
      </c>
      <c r="B195" s="42">
        <v>0.3</v>
      </c>
      <c r="C195" s="200">
        <f t="shared" ref="C195:C201" si="3">A195*B195</f>
        <v>2.1</v>
      </c>
    </row>
    <row r="196" spans="1:3">
      <c r="A196" s="200">
        <v>6</v>
      </c>
      <c r="B196" s="42">
        <v>0.3</v>
      </c>
      <c r="C196" s="200">
        <f t="shared" si="3"/>
        <v>1.7999999999999998</v>
      </c>
    </row>
    <row r="197" spans="1:3">
      <c r="A197" s="200">
        <v>5</v>
      </c>
      <c r="B197" s="42">
        <v>0.3</v>
      </c>
      <c r="C197" s="200">
        <f t="shared" si="3"/>
        <v>1.5</v>
      </c>
    </row>
    <row r="198" spans="1:3">
      <c r="A198" s="200">
        <v>4</v>
      </c>
      <c r="B198" s="42">
        <v>0.3</v>
      </c>
      <c r="C198" s="200">
        <f t="shared" si="3"/>
        <v>1.2</v>
      </c>
    </row>
    <row r="199" spans="1:3">
      <c r="A199" s="200">
        <v>3</v>
      </c>
      <c r="B199" s="42">
        <v>0.3</v>
      </c>
      <c r="C199" s="200">
        <f t="shared" si="3"/>
        <v>0.89999999999999991</v>
      </c>
    </row>
    <row r="200" spans="1:3">
      <c r="A200" s="200">
        <v>2</v>
      </c>
      <c r="B200" s="42">
        <v>0.3</v>
      </c>
      <c r="C200" s="200">
        <f t="shared" si="3"/>
        <v>0.6</v>
      </c>
    </row>
    <row r="201" spans="1:3">
      <c r="A201" s="200">
        <v>1</v>
      </c>
      <c r="B201" s="42">
        <v>0.3</v>
      </c>
      <c r="C201" s="200">
        <f t="shared" si="3"/>
        <v>0.3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6BE4-DC14-439C-91BD-4374C796B3DF}">
  <dimension ref="A1:C15"/>
  <sheetViews>
    <sheetView topLeftCell="A7" zoomScale="145" zoomScaleNormal="145" workbookViewId="0">
      <selection activeCell="A15" sqref="A15"/>
    </sheetView>
  </sheetViews>
  <sheetFormatPr defaultRowHeight="13.5"/>
  <cols>
    <col min="1" max="1" width="14.75" customWidth="1"/>
    <col min="2" max="2" width="19.75" customWidth="1"/>
    <col min="3" max="3" width="18.125" customWidth="1"/>
  </cols>
  <sheetData>
    <row r="1" spans="1:3">
      <c r="A1">
        <v>2000000</v>
      </c>
      <c r="B1" t="s">
        <v>894</v>
      </c>
    </row>
    <row r="2" spans="1:3">
      <c r="A2">
        <v>24</v>
      </c>
      <c r="B2" t="s">
        <v>423</v>
      </c>
      <c r="C2" t="s">
        <v>895</v>
      </c>
    </row>
    <row r="3" spans="1:3">
      <c r="A3">
        <v>48</v>
      </c>
      <c r="B3" t="s">
        <v>426</v>
      </c>
      <c r="C3" t="s">
        <v>896</v>
      </c>
    </row>
    <row r="4" spans="1:3">
      <c r="A4" s="43">
        <f>A1/A3</f>
        <v>41666.666666666664</v>
      </c>
      <c r="B4" s="2" t="s">
        <v>54</v>
      </c>
    </row>
    <row r="5" spans="1:3">
      <c r="A5">
        <v>150000</v>
      </c>
      <c r="B5" t="s">
        <v>897</v>
      </c>
    </row>
    <row r="6" spans="1:3">
      <c r="A6">
        <v>180000</v>
      </c>
      <c r="B6" t="s">
        <v>898</v>
      </c>
    </row>
    <row r="7" spans="1:3">
      <c r="A7" s="2">
        <f>A4*A5</f>
        <v>6250000000</v>
      </c>
      <c r="B7" s="2" t="s">
        <v>899</v>
      </c>
    </row>
    <row r="8" spans="1:3">
      <c r="A8" s="2">
        <f>A4*A6</f>
        <v>7500000000</v>
      </c>
      <c r="B8" s="2" t="s">
        <v>900</v>
      </c>
    </row>
    <row r="9" spans="1:3">
      <c r="A9" s="67">
        <v>8411790000</v>
      </c>
      <c r="B9" s="67" t="s">
        <v>901</v>
      </c>
    </row>
    <row r="10" spans="1:3">
      <c r="A10" s="167">
        <f>A7/A9</f>
        <v>0.74300475879687911</v>
      </c>
      <c r="B10" s="321" t="s">
        <v>902</v>
      </c>
    </row>
    <row r="11" spans="1:3">
      <c r="A11" s="167">
        <f>A8/A9</f>
        <v>0.89160571055625493</v>
      </c>
      <c r="B11" s="296"/>
    </row>
    <row r="12" spans="1:3">
      <c r="A12" s="11">
        <v>70000</v>
      </c>
      <c r="B12" s="11" t="s">
        <v>903</v>
      </c>
    </row>
    <row r="13" spans="1:3">
      <c r="A13" s="168">
        <f>A8/A12</f>
        <v>107142.85714285714</v>
      </c>
      <c r="B13" s="11" t="s">
        <v>58</v>
      </c>
    </row>
    <row r="14" spans="1:3">
      <c r="A14" s="169">
        <f>A13/24</f>
        <v>4464.2857142857147</v>
      </c>
      <c r="B14" s="11" t="s">
        <v>37</v>
      </c>
    </row>
    <row r="15" spans="1:3">
      <c r="A15" s="170">
        <f>A14/365</f>
        <v>12.230919765166341</v>
      </c>
      <c r="B15" s="11" t="s">
        <v>904</v>
      </c>
    </row>
  </sheetData>
  <mergeCells count="1">
    <mergeCell ref="B10:B11"/>
  </mergeCells>
  <phoneticPr fontId="3" type="noConversion"/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9B3D-720D-447C-82E6-EB46018DF3C6}">
  <dimension ref="A1:D14"/>
  <sheetViews>
    <sheetView zoomScale="160" zoomScaleNormal="160" workbookViewId="0">
      <selection activeCell="I37" sqref="I37"/>
    </sheetView>
  </sheetViews>
  <sheetFormatPr defaultRowHeight="13.5"/>
  <cols>
    <col min="1" max="16384" width="9" style="21"/>
  </cols>
  <sheetData>
    <row r="1" spans="1:4" ht="18.75">
      <c r="A1" s="322" t="s">
        <v>781</v>
      </c>
      <c r="B1" s="323"/>
      <c r="C1" s="323"/>
      <c r="D1" s="324"/>
    </row>
    <row r="2" spans="1:4">
      <c r="A2" s="5" t="s">
        <v>779</v>
      </c>
      <c r="B2" s="5" t="s">
        <v>603</v>
      </c>
      <c r="C2" s="5" t="s">
        <v>780</v>
      </c>
      <c r="D2" s="5" t="s">
        <v>495</v>
      </c>
    </row>
    <row r="3" spans="1:4">
      <c r="A3" s="157">
        <v>1</v>
      </c>
      <c r="B3" s="18">
        <v>48</v>
      </c>
      <c r="C3" s="18">
        <v>365</v>
      </c>
      <c r="D3" s="18">
        <f>C3*B3*A3</f>
        <v>17520</v>
      </c>
    </row>
    <row r="4" spans="1:4">
      <c r="A4" s="157">
        <v>2</v>
      </c>
      <c r="B4" s="18">
        <v>48</v>
      </c>
      <c r="C4" s="18">
        <v>365</v>
      </c>
      <c r="D4" s="18">
        <f t="shared" ref="D4:D14" si="0">C4*B4*A4</f>
        <v>35040</v>
      </c>
    </row>
    <row r="5" spans="1:4">
      <c r="A5" s="157">
        <v>3</v>
      </c>
      <c r="B5" s="18">
        <v>48</v>
      </c>
      <c r="C5" s="18">
        <v>365</v>
      </c>
      <c r="D5" s="18">
        <f t="shared" si="0"/>
        <v>52560</v>
      </c>
    </row>
    <row r="6" spans="1:4">
      <c r="A6" s="157">
        <v>4</v>
      </c>
      <c r="B6" s="18">
        <v>48</v>
      </c>
      <c r="C6" s="18">
        <v>365</v>
      </c>
      <c r="D6" s="18">
        <f t="shared" si="0"/>
        <v>70080</v>
      </c>
    </row>
    <row r="7" spans="1:4">
      <c r="A7" s="157">
        <v>5</v>
      </c>
      <c r="B7" s="18">
        <v>48</v>
      </c>
      <c r="C7" s="18">
        <v>365</v>
      </c>
      <c r="D7" s="18">
        <f t="shared" si="0"/>
        <v>87600</v>
      </c>
    </row>
    <row r="8" spans="1:4">
      <c r="A8" s="157">
        <v>6</v>
      </c>
      <c r="B8" s="18">
        <v>48</v>
      </c>
      <c r="C8" s="18">
        <v>365</v>
      </c>
      <c r="D8" s="18">
        <f t="shared" si="0"/>
        <v>105120</v>
      </c>
    </row>
    <row r="9" spans="1:4">
      <c r="A9" s="157">
        <v>7</v>
      </c>
      <c r="B9" s="18">
        <v>48</v>
      </c>
      <c r="C9" s="18">
        <v>365</v>
      </c>
      <c r="D9" s="18">
        <f t="shared" si="0"/>
        <v>122640</v>
      </c>
    </row>
    <row r="10" spans="1:4">
      <c r="A10" s="157">
        <v>8</v>
      </c>
      <c r="B10" s="18">
        <v>48</v>
      </c>
      <c r="C10" s="18">
        <v>365</v>
      </c>
      <c r="D10" s="18">
        <f t="shared" si="0"/>
        <v>140160</v>
      </c>
    </row>
    <row r="11" spans="1:4">
      <c r="A11" s="157">
        <v>9</v>
      </c>
      <c r="B11" s="18">
        <v>48</v>
      </c>
      <c r="C11" s="18">
        <v>365</v>
      </c>
      <c r="D11" s="18">
        <f t="shared" si="0"/>
        <v>157680</v>
      </c>
    </row>
    <row r="12" spans="1:4">
      <c r="A12" s="157">
        <v>10</v>
      </c>
      <c r="B12" s="18">
        <v>48</v>
      </c>
      <c r="C12" s="18">
        <v>365</v>
      </c>
      <c r="D12" s="18">
        <f t="shared" si="0"/>
        <v>175200</v>
      </c>
    </row>
    <row r="13" spans="1:4">
      <c r="A13" s="157">
        <v>11</v>
      </c>
      <c r="B13" s="18">
        <v>48</v>
      </c>
      <c r="C13" s="18">
        <v>365</v>
      </c>
      <c r="D13" s="18">
        <f t="shared" si="0"/>
        <v>192720</v>
      </c>
    </row>
    <row r="14" spans="1:4">
      <c r="A14" s="157">
        <v>12</v>
      </c>
      <c r="B14" s="18">
        <v>48</v>
      </c>
      <c r="C14" s="18">
        <v>365</v>
      </c>
      <c r="D14" s="18">
        <f t="shared" si="0"/>
        <v>210240</v>
      </c>
    </row>
  </sheetData>
  <mergeCells count="1">
    <mergeCell ref="A1:D1"/>
  </mergeCells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F6A0A-5D14-47EE-8AAA-84B1A366F401}">
  <dimension ref="A1:B19"/>
  <sheetViews>
    <sheetView topLeftCell="A16" zoomScale="160" zoomScaleNormal="160" workbookViewId="0">
      <selection activeCell="B10" sqref="B10"/>
    </sheetView>
  </sheetViews>
  <sheetFormatPr defaultRowHeight="13.5"/>
  <cols>
    <col min="1" max="1" width="15.5" customWidth="1"/>
    <col min="2" max="2" width="9.5" bestFit="1" customWidth="1"/>
  </cols>
  <sheetData>
    <row r="1" spans="1:2">
      <c r="A1" t="s">
        <v>652</v>
      </c>
    </row>
    <row r="2" spans="1:2">
      <c r="A2" t="s">
        <v>653</v>
      </c>
      <c r="B2" t="s">
        <v>125</v>
      </c>
    </row>
    <row r="3" spans="1:2">
      <c r="A3" t="s">
        <v>654</v>
      </c>
      <c r="B3" t="s">
        <v>655</v>
      </c>
    </row>
    <row r="4" spans="1:2">
      <c r="A4" t="s">
        <v>644</v>
      </c>
      <c r="B4">
        <v>1000</v>
      </c>
    </row>
    <row r="5" spans="1:2">
      <c r="A5" t="s">
        <v>656</v>
      </c>
      <c r="B5">
        <f>905500*6+7*200000</f>
        <v>6833000</v>
      </c>
    </row>
    <row r="6" spans="1:2">
      <c r="A6" t="s">
        <v>657</v>
      </c>
      <c r="B6">
        <v>10000000</v>
      </c>
    </row>
    <row r="7" spans="1:2">
      <c r="A7" t="s">
        <v>658</v>
      </c>
      <c r="B7">
        <f>B5/2000</f>
        <v>3416.5</v>
      </c>
    </row>
    <row r="8" spans="1:2">
      <c r="A8" t="s">
        <v>659</v>
      </c>
      <c r="B8">
        <v>10000</v>
      </c>
    </row>
    <row r="9" spans="1:2">
      <c r="A9" s="2" t="s">
        <v>660</v>
      </c>
      <c r="B9" s="2">
        <f>B5/B4</f>
        <v>6833</v>
      </c>
    </row>
    <row r="10" spans="1:2">
      <c r="A10" t="s">
        <v>661</v>
      </c>
      <c r="B10">
        <f>B9*500</f>
        <v>3416500</v>
      </c>
    </row>
    <row r="11" spans="1:2">
      <c r="B11">
        <f>B5-B10</f>
        <v>3416500</v>
      </c>
    </row>
    <row r="12" spans="1:2">
      <c r="B12">
        <f>B11/1000</f>
        <v>3416.5</v>
      </c>
    </row>
    <row r="13" spans="1:2">
      <c r="B13">
        <v>680000</v>
      </c>
    </row>
    <row r="14" spans="1:2">
      <c r="B14">
        <f>B13/1000</f>
        <v>680</v>
      </c>
    </row>
    <row r="16" spans="1:2">
      <c r="A16" t="s">
        <v>1021</v>
      </c>
      <c r="B16">
        <v>54882853</v>
      </c>
    </row>
    <row r="17" spans="1:2">
      <c r="A17" s="2" t="s">
        <v>1022</v>
      </c>
      <c r="B17" s="325">
        <f>960250*48</f>
        <v>46092000</v>
      </c>
    </row>
    <row r="18" spans="1:2">
      <c r="A18" s="2">
        <v>48</v>
      </c>
      <c r="B18" s="305"/>
    </row>
    <row r="19" spans="1:2">
      <c r="A19" t="s">
        <v>1023</v>
      </c>
      <c r="B19">
        <f>B16-B17</f>
        <v>8790853</v>
      </c>
    </row>
  </sheetData>
  <mergeCells count="1">
    <mergeCell ref="B17:B18"/>
  </mergeCells>
  <phoneticPr fontId="3" type="noConversion"/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8412-CFE8-43E3-8460-4878ECBE4430}">
  <dimension ref="A20:C54"/>
  <sheetViews>
    <sheetView topLeftCell="A7" zoomScale="190" zoomScaleNormal="190" workbookViewId="0">
      <selection activeCell="C30" sqref="C30"/>
    </sheetView>
  </sheetViews>
  <sheetFormatPr defaultRowHeight="13.5"/>
  <sheetData>
    <row r="20" spans="2:3">
      <c r="B20" s="326" t="s">
        <v>672</v>
      </c>
      <c r="C20" s="326"/>
    </row>
    <row r="21" spans="2:3">
      <c r="B21" s="5" t="s">
        <v>515</v>
      </c>
      <c r="C21" s="5" t="s">
        <v>516</v>
      </c>
    </row>
    <row r="22" spans="2:3">
      <c r="B22" s="21" t="s">
        <v>136</v>
      </c>
      <c r="C22" s="21" t="s">
        <v>121</v>
      </c>
    </row>
    <row r="23" spans="2:3">
      <c r="B23" s="21" t="s">
        <v>125</v>
      </c>
      <c r="C23" s="21" t="s">
        <v>135</v>
      </c>
    </row>
    <row r="24" spans="2:3">
      <c r="B24" s="21" t="s">
        <v>82</v>
      </c>
      <c r="C24" s="21" t="s">
        <v>81</v>
      </c>
    </row>
    <row r="25" spans="2:3">
      <c r="B25" s="21" t="s">
        <v>517</v>
      </c>
      <c r="C25" s="21" t="s">
        <v>518</v>
      </c>
    </row>
    <row r="26" spans="2:3">
      <c r="B26" s="9"/>
      <c r="C26" s="9"/>
    </row>
    <row r="27" spans="2:3">
      <c r="B27" s="326" t="s">
        <v>673</v>
      </c>
      <c r="C27" s="326"/>
    </row>
    <row r="28" spans="2:3">
      <c r="B28" s="5" t="s">
        <v>515</v>
      </c>
      <c r="C28" s="5" t="s">
        <v>516</v>
      </c>
    </row>
    <row r="29" spans="2:3">
      <c r="B29" s="21" t="s">
        <v>136</v>
      </c>
      <c r="C29" s="21" t="s">
        <v>135</v>
      </c>
    </row>
    <row r="30" spans="2:3">
      <c r="B30" s="21" t="s">
        <v>125</v>
      </c>
      <c r="C30" s="21" t="s">
        <v>121</v>
      </c>
    </row>
    <row r="31" spans="2:3">
      <c r="B31" s="21" t="s">
        <v>82</v>
      </c>
      <c r="C31" s="21" t="s">
        <v>81</v>
      </c>
    </row>
    <row r="32" spans="2:3">
      <c r="B32" s="21" t="s">
        <v>517</v>
      </c>
      <c r="C32" s="21" t="s">
        <v>518</v>
      </c>
    </row>
    <row r="53" spans="1:2">
      <c r="A53" s="9"/>
      <c r="B53" s="9"/>
    </row>
    <row r="54" spans="1:2">
      <c r="A54" s="9"/>
      <c r="B54" s="9"/>
    </row>
  </sheetData>
  <mergeCells count="2">
    <mergeCell ref="B20:C20"/>
    <mergeCell ref="B27:C27"/>
  </mergeCells>
  <phoneticPr fontId="3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opLeftCell="A22" zoomScale="110" zoomScaleNormal="110" workbookViewId="0">
      <selection activeCell="C12" sqref="C12"/>
    </sheetView>
  </sheetViews>
  <sheetFormatPr defaultRowHeight="13.5"/>
  <cols>
    <col min="1" max="1" width="8.375" customWidth="1"/>
    <col min="2" max="2" width="15.75" bestFit="1" customWidth="1"/>
    <col min="3" max="3" width="12" bestFit="1" customWidth="1"/>
    <col min="4" max="4" width="17.25" bestFit="1" customWidth="1"/>
  </cols>
  <sheetData>
    <row r="1" spans="1:4" ht="22.5">
      <c r="A1" s="256" t="s">
        <v>796</v>
      </c>
      <c r="B1" s="256"/>
      <c r="C1" s="256"/>
      <c r="D1" s="256"/>
    </row>
    <row r="2" spans="1:4">
      <c r="A2" s="250" t="s">
        <v>797</v>
      </c>
      <c r="B2" s="250"/>
      <c r="C2" s="121">
        <v>24436100</v>
      </c>
      <c r="D2" s="2" t="s">
        <v>792</v>
      </c>
    </row>
    <row r="3" spans="1:4">
      <c r="A3" s="250" t="s">
        <v>799</v>
      </c>
      <c r="B3" s="250"/>
      <c r="C3" s="121">
        <f>C5*B23</f>
        <v>23046000</v>
      </c>
      <c r="D3" s="2" t="s">
        <v>791</v>
      </c>
    </row>
    <row r="4" spans="1:4">
      <c r="A4" s="250" t="s">
        <v>798</v>
      </c>
      <c r="B4" s="250"/>
      <c r="C4" s="11">
        <v>77200000</v>
      </c>
      <c r="D4" s="2" t="s">
        <v>791</v>
      </c>
    </row>
    <row r="5" spans="1:4">
      <c r="A5" s="250" t="s">
        <v>800</v>
      </c>
      <c r="B5" s="250"/>
      <c r="C5" s="11">
        <v>960250</v>
      </c>
      <c r="D5" s="2" t="s">
        <v>793</v>
      </c>
    </row>
    <row r="6" spans="1:4">
      <c r="A6" s="250" t="s">
        <v>805</v>
      </c>
      <c r="B6" s="250"/>
      <c r="C6" s="115">
        <v>0.29583333333333334</v>
      </c>
      <c r="D6" s="2" t="s">
        <v>792</v>
      </c>
    </row>
    <row r="7" spans="1:4">
      <c r="A7" s="276" t="s">
        <v>801</v>
      </c>
      <c r="B7" s="277"/>
      <c r="C7" s="11">
        <v>16000</v>
      </c>
      <c r="D7" s="2" t="s">
        <v>795</v>
      </c>
    </row>
    <row r="8" spans="1:4">
      <c r="A8" s="276" t="s">
        <v>802</v>
      </c>
      <c r="B8" s="277"/>
      <c r="C8" s="181" t="s">
        <v>148</v>
      </c>
      <c r="D8" s="2" t="s">
        <v>793</v>
      </c>
    </row>
    <row r="9" spans="1:4">
      <c r="A9" s="117" t="str">
        <f>C8</f>
        <v>追捕技巧</v>
      </c>
      <c r="B9" s="118" t="s">
        <v>819</v>
      </c>
      <c r="C9" s="11">
        <v>118</v>
      </c>
      <c r="D9" s="2" t="s">
        <v>793</v>
      </c>
    </row>
    <row r="10" spans="1:4">
      <c r="A10" s="276" t="s">
        <v>804</v>
      </c>
      <c r="B10" s="277"/>
      <c r="C10" s="11">
        <v>53728</v>
      </c>
      <c r="D10" s="2" t="s">
        <v>793</v>
      </c>
    </row>
    <row r="11" spans="1:4">
      <c r="A11" s="276" t="s">
        <v>803</v>
      </c>
      <c r="B11" s="277"/>
      <c r="C11" s="11">
        <v>680728</v>
      </c>
      <c r="D11" s="2" t="s">
        <v>793</v>
      </c>
    </row>
    <row r="12" spans="1:4">
      <c r="A12" s="278" t="s">
        <v>811</v>
      </c>
      <c r="B12" s="279"/>
      <c r="C12" s="11">
        <v>0</v>
      </c>
      <c r="D12" s="2" t="s">
        <v>792</v>
      </c>
    </row>
    <row r="13" spans="1:4">
      <c r="A13" s="65" t="s">
        <v>362</v>
      </c>
      <c r="B13" s="65">
        <v>28</v>
      </c>
      <c r="C13" s="116" t="s">
        <v>808</v>
      </c>
      <c r="D13" s="2">
        <v>0</v>
      </c>
    </row>
    <row r="14" spans="1:4">
      <c r="A14" s="65" t="s">
        <v>806</v>
      </c>
      <c r="B14" s="65">
        <v>28</v>
      </c>
      <c r="C14" s="116" t="s">
        <v>809</v>
      </c>
      <c r="D14" s="2">
        <v>0</v>
      </c>
    </row>
    <row r="15" spans="1:4">
      <c r="A15" s="65" t="s">
        <v>807</v>
      </c>
      <c r="B15" s="65">
        <v>28</v>
      </c>
      <c r="C15" s="116" t="s">
        <v>810</v>
      </c>
      <c r="D15" s="2">
        <v>16</v>
      </c>
    </row>
    <row r="16" spans="1:4">
      <c r="A16" s="65" t="s">
        <v>925</v>
      </c>
      <c r="B16" s="65">
        <v>3</v>
      </c>
      <c r="C16" s="116" t="s">
        <v>926</v>
      </c>
      <c r="D16" s="2">
        <v>3</v>
      </c>
    </row>
    <row r="17" spans="1:4" ht="14.25" thickBot="1">
      <c r="A17" s="275" t="s">
        <v>794</v>
      </c>
      <c r="B17" s="275"/>
      <c r="C17" s="275"/>
      <c r="D17" s="275"/>
    </row>
    <row r="18" spans="1:4" ht="26.25" thickTop="1">
      <c r="A18" s="235" t="s">
        <v>145</v>
      </c>
      <c r="B18" s="235"/>
      <c r="C18" s="235"/>
      <c r="D18" s="235"/>
    </row>
    <row r="19" spans="1:4">
      <c r="A19" s="2" t="s">
        <v>0</v>
      </c>
      <c r="B19" s="2">
        <f>C2</f>
        <v>24436100</v>
      </c>
      <c r="C19" s="2" t="s">
        <v>30</v>
      </c>
      <c r="D19" s="2">
        <f>C12</f>
        <v>0</v>
      </c>
    </row>
    <row r="20" spans="1:4">
      <c r="A20" s="2" t="s">
        <v>31</v>
      </c>
      <c r="B20" s="8">
        <f>C3</f>
        <v>23046000</v>
      </c>
      <c r="C20" s="2" t="s">
        <v>32</v>
      </c>
      <c r="D20" s="15">
        <f>C4</f>
        <v>77200000</v>
      </c>
    </row>
    <row r="21" spans="1:4">
      <c r="A21" s="2" t="s">
        <v>34</v>
      </c>
      <c r="B21" s="2">
        <f>B19</f>
        <v>24436100</v>
      </c>
      <c r="C21" s="2" t="s">
        <v>35</v>
      </c>
      <c r="D21" s="82">
        <f>B19-B20</f>
        <v>1390100</v>
      </c>
    </row>
    <row r="22" spans="1:4">
      <c r="A22" s="2" t="s">
        <v>29</v>
      </c>
      <c r="B22" s="8">
        <f>C5</f>
        <v>960250</v>
      </c>
      <c r="C22" s="2" t="s">
        <v>33</v>
      </c>
      <c r="D22" s="131">
        <f>D21/B22</f>
        <v>1.4476438427492841</v>
      </c>
    </row>
    <row r="23" spans="1:4">
      <c r="A23" s="2" t="s">
        <v>36</v>
      </c>
      <c r="B23" s="129">
        <v>24</v>
      </c>
      <c r="C23" s="2" t="s">
        <v>37</v>
      </c>
      <c r="D23" s="130">
        <f>D22/B23</f>
        <v>6.031849344788684E-2</v>
      </c>
    </row>
    <row r="24" spans="1:4">
      <c r="A24" s="8" t="s">
        <v>615</v>
      </c>
      <c r="B24" s="8">
        <v>70000</v>
      </c>
      <c r="C24" s="8" t="s">
        <v>33</v>
      </c>
      <c r="D24" s="160">
        <f>(B19+D19)/B24</f>
        <v>349.08714285714285</v>
      </c>
    </row>
    <row r="25" spans="1:4">
      <c r="A25" s="8" t="s">
        <v>616</v>
      </c>
      <c r="B25" s="159">
        <f>D24/24</f>
        <v>14.545297619047618</v>
      </c>
      <c r="C25" s="8" t="s">
        <v>617</v>
      </c>
      <c r="D25" s="161">
        <f>B25/30</f>
        <v>0.48484325396825395</v>
      </c>
    </row>
    <row r="26" spans="1:4">
      <c r="A26" s="67" t="s">
        <v>59</v>
      </c>
      <c r="B26" s="67">
        <f>B21-D20</f>
        <v>-52763900</v>
      </c>
      <c r="C26" s="67" t="s">
        <v>58</v>
      </c>
      <c r="D26" s="77">
        <f>B26/B22</f>
        <v>-54.948086435824003</v>
      </c>
    </row>
    <row r="27" spans="1:4">
      <c r="A27" s="67" t="s">
        <v>820</v>
      </c>
      <c r="B27" s="67">
        <v>24</v>
      </c>
      <c r="C27" s="67" t="s">
        <v>37</v>
      </c>
      <c r="D27" s="77">
        <f>D26/24</f>
        <v>-2.2895036014926666</v>
      </c>
    </row>
    <row r="28" spans="1:4" ht="25.5">
      <c r="A28" s="268" t="s">
        <v>650</v>
      </c>
      <c r="B28" s="268"/>
      <c r="C28" s="268"/>
      <c r="D28" s="268"/>
    </row>
    <row r="29" spans="1:4">
      <c r="A29" s="62" t="s">
        <v>38</v>
      </c>
      <c r="B29" s="63">
        <f>C6</f>
        <v>0.29583333333333334</v>
      </c>
      <c r="C29" s="23" t="s">
        <v>114</v>
      </c>
      <c r="D29" s="81" t="str">
        <f>C8</f>
        <v>追捕技巧</v>
      </c>
    </row>
    <row r="30" spans="1:4">
      <c r="A30" s="62" t="s">
        <v>128</v>
      </c>
      <c r="B30" s="137">
        <f>C9</f>
        <v>118</v>
      </c>
      <c r="C30" s="62" t="s">
        <v>129</v>
      </c>
      <c r="D30" s="137">
        <f>B30+1</f>
        <v>119</v>
      </c>
    </row>
    <row r="31" spans="1:4">
      <c r="A31" s="62" t="s">
        <v>130</v>
      </c>
      <c r="B31" s="1">
        <f>C10</f>
        <v>53728</v>
      </c>
      <c r="C31" s="62" t="s">
        <v>39</v>
      </c>
      <c r="D31" s="1">
        <f>C11</f>
        <v>680728</v>
      </c>
    </row>
    <row r="32" spans="1:4">
      <c r="A32" s="62" t="s">
        <v>131</v>
      </c>
      <c r="B32" s="1">
        <f>D31-B31</f>
        <v>627000</v>
      </c>
      <c r="C32" s="23" t="s">
        <v>519</v>
      </c>
      <c r="D32" s="1">
        <f>C7</f>
        <v>16000</v>
      </c>
    </row>
    <row r="33" spans="1:4">
      <c r="A33" s="23" t="s">
        <v>412</v>
      </c>
      <c r="B33" s="141">
        <f>B32/D32</f>
        <v>39.1875</v>
      </c>
      <c r="C33" s="23" t="s">
        <v>127</v>
      </c>
      <c r="D33" s="140">
        <f>B33/24</f>
        <v>1.6328125</v>
      </c>
    </row>
    <row r="34" spans="1:4">
      <c r="A34" s="23" t="s">
        <v>778</v>
      </c>
      <c r="B34" s="110">
        <f>B33*B22</f>
        <v>37629796.875</v>
      </c>
      <c r="C34" s="23" t="s">
        <v>54</v>
      </c>
      <c r="D34" s="162">
        <f>B34/D38</f>
        <v>250.86531249999999</v>
      </c>
    </row>
    <row r="35" spans="1:4">
      <c r="A35" s="3" t="s">
        <v>35</v>
      </c>
      <c r="B35" s="4">
        <v>96500</v>
      </c>
      <c r="C35" s="4" t="s">
        <v>40</v>
      </c>
      <c r="D35" s="4">
        <v>96500</v>
      </c>
    </row>
    <row r="36" spans="1:4">
      <c r="A36" s="4" t="s">
        <v>41</v>
      </c>
      <c r="B36" s="4">
        <f>B35+D35</f>
        <v>193000</v>
      </c>
      <c r="C36" s="4" t="s">
        <v>42</v>
      </c>
      <c r="D36" s="4">
        <v>1560</v>
      </c>
    </row>
    <row r="37" spans="1:4" ht="25.5">
      <c r="A37" s="269" t="s">
        <v>144</v>
      </c>
      <c r="B37" s="269"/>
      <c r="C37" s="269"/>
      <c r="D37" s="269"/>
    </row>
    <row r="38" spans="1:4">
      <c r="A38" s="23" t="s">
        <v>993</v>
      </c>
      <c r="B38" s="2">
        <v>180000</v>
      </c>
      <c r="C38" s="23" t="s">
        <v>992</v>
      </c>
      <c r="D38" s="7">
        <v>150000</v>
      </c>
    </row>
    <row r="39" spans="1:4">
      <c r="A39" s="7" t="s">
        <v>55</v>
      </c>
      <c r="B39" s="2">
        <f>D20-B21</f>
        <v>52763900</v>
      </c>
      <c r="C39" s="7" t="s">
        <v>35</v>
      </c>
      <c r="D39" s="2">
        <f>B20-B21</f>
        <v>-1390100</v>
      </c>
    </row>
    <row r="40" spans="1:4">
      <c r="A40" s="23" t="s">
        <v>126</v>
      </c>
      <c r="B40" s="191">
        <f>B42/4</f>
        <v>73.283194444444447</v>
      </c>
      <c r="C40" s="23" t="s">
        <v>126</v>
      </c>
      <c r="D40" s="191">
        <f>D42/4</f>
        <v>87.93983333333334</v>
      </c>
    </row>
    <row r="41" spans="1:4" ht="25.5">
      <c r="A41" s="263" t="s">
        <v>143</v>
      </c>
      <c r="B41" s="264"/>
      <c r="C41" s="264"/>
      <c r="D41" s="265"/>
    </row>
    <row r="42" spans="1:4">
      <c r="A42" s="28" t="s">
        <v>57</v>
      </c>
      <c r="B42" s="139">
        <f>B39/B38</f>
        <v>293.13277777777779</v>
      </c>
      <c r="C42" s="29" t="s">
        <v>56</v>
      </c>
      <c r="D42" s="138">
        <f>B39/D38</f>
        <v>351.75933333333336</v>
      </c>
    </row>
    <row r="43" spans="1:4">
      <c r="A43" s="99" t="s">
        <v>671</v>
      </c>
      <c r="B43" s="100">
        <f>B42*180000</f>
        <v>52763900</v>
      </c>
      <c r="C43" s="101" t="s">
        <v>671</v>
      </c>
      <c r="D43" s="102">
        <f>D42*150000</f>
        <v>52763900.000000007</v>
      </c>
    </row>
    <row r="44" spans="1:4">
      <c r="A44" s="16" t="s">
        <v>57</v>
      </c>
      <c r="B44" s="192">
        <f>D39/B38</f>
        <v>-7.722777777777778</v>
      </c>
      <c r="C44" s="16" t="s">
        <v>56</v>
      </c>
      <c r="D44" s="192">
        <f>D39/D38</f>
        <v>-9.2673333333333332</v>
      </c>
    </row>
    <row r="45" spans="1:4">
      <c r="A45" s="97" t="s">
        <v>374</v>
      </c>
      <c r="B45" s="193">
        <f>B42*48</f>
        <v>14070.373333333333</v>
      </c>
      <c r="C45" s="97" t="s">
        <v>374</v>
      </c>
      <c r="D45" s="193">
        <f>D42*48</f>
        <v>16884.448</v>
      </c>
    </row>
    <row r="46" spans="1:4" ht="25.5">
      <c r="A46" s="266" t="s">
        <v>606</v>
      </c>
      <c r="B46" s="266"/>
      <c r="C46" s="266"/>
      <c r="D46" s="266"/>
    </row>
    <row r="47" spans="1:4">
      <c r="A47" s="11" t="s">
        <v>29</v>
      </c>
      <c r="B47" s="12">
        <f>B22</f>
        <v>960250</v>
      </c>
      <c r="C47" s="12" t="s">
        <v>68</v>
      </c>
      <c r="D47" s="12">
        <f>B47*B23</f>
        <v>23046000</v>
      </c>
    </row>
    <row r="48" spans="1:4">
      <c r="A48" s="12" t="s">
        <v>69</v>
      </c>
      <c r="B48" s="12">
        <v>150000</v>
      </c>
      <c r="C48" s="12" t="s">
        <v>70</v>
      </c>
      <c r="D48" s="79">
        <f>D47/B48</f>
        <v>153.63999999999999</v>
      </c>
    </row>
    <row r="49" spans="1:4">
      <c r="A49" s="12" t="s">
        <v>790</v>
      </c>
      <c r="B49" s="12">
        <v>180000</v>
      </c>
      <c r="C49" s="12" t="s">
        <v>70</v>
      </c>
      <c r="D49" s="79">
        <f>D47/B49</f>
        <v>128.03333333333333</v>
      </c>
    </row>
    <row r="50" spans="1:4">
      <c r="A50" s="12" t="s">
        <v>71</v>
      </c>
      <c r="B50" s="12">
        <v>4</v>
      </c>
      <c r="C50" s="12" t="s">
        <v>126</v>
      </c>
      <c r="D50" s="80">
        <f>D48/B50</f>
        <v>38.409999999999997</v>
      </c>
    </row>
    <row r="51" spans="1:4">
      <c r="A51" s="12" t="s">
        <v>649</v>
      </c>
      <c r="B51" s="12">
        <v>4</v>
      </c>
      <c r="C51" s="12" t="s">
        <v>273</v>
      </c>
      <c r="D51" s="80">
        <f>D50/B51</f>
        <v>9.6024999999999991</v>
      </c>
    </row>
    <row r="52" spans="1:4">
      <c r="A52" s="12" t="s">
        <v>395</v>
      </c>
      <c r="B52" s="12">
        <f>150000</f>
        <v>150000</v>
      </c>
      <c r="C52" s="12" t="s">
        <v>649</v>
      </c>
      <c r="D52" s="80">
        <f>B47/B52</f>
        <v>6.4016666666666664</v>
      </c>
    </row>
    <row r="53" spans="1:4">
      <c r="A53" s="12" t="s">
        <v>395</v>
      </c>
      <c r="B53" s="12">
        <f>B38</f>
        <v>180000</v>
      </c>
      <c r="C53" s="12" t="s">
        <v>649</v>
      </c>
      <c r="D53" s="80">
        <f>B47/B53</f>
        <v>5.3347222222222221</v>
      </c>
    </row>
    <row r="54" spans="1:4" ht="25.5">
      <c r="A54" s="270" t="s">
        <v>593</v>
      </c>
      <c r="B54" s="271"/>
      <c r="C54" s="271"/>
      <c r="D54" s="272"/>
    </row>
    <row r="55" spans="1:4">
      <c r="A55" s="5" t="s">
        <v>595</v>
      </c>
      <c r="B55" s="5">
        <f>B47</f>
        <v>960250</v>
      </c>
      <c r="C55" s="5" t="s">
        <v>54</v>
      </c>
      <c r="D55" s="44">
        <f>B55/150000</f>
        <v>6.4016666666666664</v>
      </c>
    </row>
    <row r="56" spans="1:4">
      <c r="A56" s="5" t="s">
        <v>36</v>
      </c>
      <c r="B56" s="5">
        <f>B55*24</f>
        <v>23046000</v>
      </c>
      <c r="C56" s="5" t="s">
        <v>54</v>
      </c>
      <c r="D56" s="44">
        <f t="shared" ref="D56:D59" si="0">B56/150000</f>
        <v>153.63999999999999</v>
      </c>
    </row>
    <row r="57" spans="1:4">
      <c r="A57" s="5" t="s">
        <v>596</v>
      </c>
      <c r="B57" s="5">
        <f>B56*7</f>
        <v>161322000</v>
      </c>
      <c r="C57" s="5" t="s">
        <v>54</v>
      </c>
      <c r="D57" s="44">
        <f t="shared" si="0"/>
        <v>1075.48</v>
      </c>
    </row>
    <row r="58" spans="1:4">
      <c r="A58" s="5" t="s">
        <v>594</v>
      </c>
      <c r="B58" s="5">
        <f>B56*30</f>
        <v>691380000</v>
      </c>
      <c r="C58" s="5" t="s">
        <v>54</v>
      </c>
      <c r="D58" s="44">
        <f t="shared" si="0"/>
        <v>4609.2</v>
      </c>
    </row>
    <row r="59" spans="1:4">
      <c r="A59" s="5" t="s">
        <v>429</v>
      </c>
      <c r="B59" s="5">
        <f>B56*365</f>
        <v>8411790000</v>
      </c>
      <c r="C59" s="5" t="s">
        <v>54</v>
      </c>
      <c r="D59" s="44">
        <f t="shared" si="0"/>
        <v>56078.6</v>
      </c>
    </row>
    <row r="60" spans="1:4" ht="35.25">
      <c r="A60" s="273" t="s">
        <v>597</v>
      </c>
      <c r="B60" s="274"/>
      <c r="C60" s="274"/>
      <c r="D60" s="274"/>
    </row>
    <row r="61" spans="1:4">
      <c r="A61" s="65" t="s">
        <v>598</v>
      </c>
      <c r="B61" s="194">
        <f>D55</f>
        <v>6.4016666666666664</v>
      </c>
      <c r="C61" s="65" t="s">
        <v>602</v>
      </c>
      <c r="D61" s="195">
        <f>B61*48</f>
        <v>307.27999999999997</v>
      </c>
    </row>
    <row r="62" spans="1:4">
      <c r="A62" s="65" t="s">
        <v>70</v>
      </c>
      <c r="B62" s="194">
        <f>D56</f>
        <v>153.63999999999999</v>
      </c>
      <c r="C62" s="65" t="s">
        <v>603</v>
      </c>
      <c r="D62" s="195">
        <f t="shared" ref="D62:D65" si="1">B62*48</f>
        <v>7374.7199999999993</v>
      </c>
    </row>
    <row r="63" spans="1:4">
      <c r="A63" s="65" t="s">
        <v>599</v>
      </c>
      <c r="B63" s="194">
        <f t="shared" ref="B63:B65" si="2">D57</f>
        <v>1075.48</v>
      </c>
      <c r="C63" s="65" t="s">
        <v>604</v>
      </c>
      <c r="D63" s="195">
        <f t="shared" si="1"/>
        <v>51623.040000000001</v>
      </c>
    </row>
    <row r="64" spans="1:4">
      <c r="A64" s="65" t="s">
        <v>600</v>
      </c>
      <c r="B64" s="194">
        <f t="shared" si="2"/>
        <v>4609.2</v>
      </c>
      <c r="C64" s="65" t="s">
        <v>605</v>
      </c>
      <c r="D64" s="195">
        <f t="shared" si="1"/>
        <v>221241.59999999998</v>
      </c>
    </row>
    <row r="65" spans="1:4">
      <c r="A65" s="65" t="s">
        <v>601</v>
      </c>
      <c r="B65" s="194">
        <f t="shared" si="2"/>
        <v>56078.6</v>
      </c>
      <c r="C65" s="65" t="s">
        <v>495</v>
      </c>
      <c r="D65" s="195">
        <f t="shared" si="1"/>
        <v>2691772.8</v>
      </c>
    </row>
    <row r="66" spans="1:4" ht="25.5">
      <c r="A66" s="267" t="s">
        <v>142</v>
      </c>
      <c r="B66" s="267"/>
      <c r="C66" s="267"/>
      <c r="D66" s="267"/>
    </row>
    <row r="67" spans="1:4">
      <c r="A67" s="14" t="s">
        <v>109</v>
      </c>
      <c r="B67" s="14">
        <f>D20-B19</f>
        <v>52763900</v>
      </c>
      <c r="C67" s="14" t="s">
        <v>110</v>
      </c>
      <c r="D67" s="14">
        <v>50000</v>
      </c>
    </row>
    <row r="68" spans="1:4">
      <c r="A68" s="14" t="s">
        <v>111</v>
      </c>
      <c r="B68" s="196">
        <f>B67/D67</f>
        <v>1055.278</v>
      </c>
      <c r="C68" s="14" t="s">
        <v>112</v>
      </c>
      <c r="D68" s="24">
        <f>B68*30000</f>
        <v>31658340</v>
      </c>
    </row>
    <row r="69" spans="1:4">
      <c r="A69" s="14" t="s">
        <v>251</v>
      </c>
      <c r="B69" s="40">
        <f>B47*10</f>
        <v>9602500</v>
      </c>
      <c r="C69" s="14" t="s">
        <v>252</v>
      </c>
      <c r="D69" s="24">
        <f>B69/D67</f>
        <v>192.05</v>
      </c>
    </row>
    <row r="70" spans="1:4">
      <c r="A70" s="14" t="s">
        <v>133</v>
      </c>
      <c r="B70" s="14">
        <f>B20-B19</f>
        <v>-1390100</v>
      </c>
      <c r="C70" s="14" t="s">
        <v>134</v>
      </c>
      <c r="D70" s="27">
        <f>(C5*10-C12)/D67</f>
        <v>192.05</v>
      </c>
    </row>
    <row r="71" spans="1:4" ht="22.5">
      <c r="A71" s="262" t="s">
        <v>417</v>
      </c>
      <c r="B71" s="262"/>
      <c r="C71" s="262"/>
      <c r="D71" s="262"/>
    </row>
    <row r="72" spans="1:4">
      <c r="A72" s="23" t="s">
        <v>413</v>
      </c>
      <c r="B72" s="2">
        <f>(600+300*B14)*10000</f>
        <v>90000000</v>
      </c>
      <c r="C72" s="23" t="s">
        <v>414</v>
      </c>
      <c r="D72" s="2">
        <f>B22*24</f>
        <v>23046000</v>
      </c>
    </row>
    <row r="73" spans="1:4">
      <c r="A73" s="23" t="s">
        <v>110</v>
      </c>
      <c r="B73" s="2">
        <v>50000</v>
      </c>
      <c r="C73" s="23" t="s">
        <v>812</v>
      </c>
      <c r="D73" s="2">
        <f>B72/B73</f>
        <v>1800</v>
      </c>
    </row>
    <row r="74" spans="1:4">
      <c r="A74" s="23" t="s">
        <v>277</v>
      </c>
      <c r="B74" s="2">
        <f>D19</f>
        <v>0</v>
      </c>
      <c r="C74" s="23" t="s">
        <v>813</v>
      </c>
      <c r="D74" s="2">
        <f>(B72-B74)/B73</f>
        <v>1800</v>
      </c>
    </row>
    <row r="75" spans="1:4">
      <c r="A75" s="23" t="s">
        <v>416</v>
      </c>
      <c r="B75" s="2">
        <f>B22*10</f>
        <v>9602500</v>
      </c>
      <c r="C75" s="23" t="s">
        <v>415</v>
      </c>
      <c r="D75" s="2">
        <f>D19-B75</f>
        <v>-9602500</v>
      </c>
    </row>
    <row r="76" spans="1:4">
      <c r="A76" s="23" t="s">
        <v>549</v>
      </c>
      <c r="B76" s="183">
        <f>B75/B73</f>
        <v>192.05</v>
      </c>
      <c r="C76" s="23"/>
      <c r="D76" s="2"/>
    </row>
    <row r="77" spans="1:4" ht="27">
      <c r="A77" s="247" t="s">
        <v>547</v>
      </c>
      <c r="B77" s="247"/>
      <c r="C77" s="247"/>
      <c r="D77" s="247"/>
    </row>
    <row r="78" spans="1:4">
      <c r="A78" s="11" t="s">
        <v>541</v>
      </c>
      <c r="B78" s="11">
        <f>B22</f>
        <v>960250</v>
      </c>
      <c r="C78" s="11" t="s">
        <v>542</v>
      </c>
      <c r="D78" s="78">
        <f>B33</f>
        <v>39.1875</v>
      </c>
    </row>
    <row r="79" spans="1:4">
      <c r="A79" s="11" t="s">
        <v>543</v>
      </c>
      <c r="B79" s="11">
        <f>B78*D78</f>
        <v>37629796.875</v>
      </c>
      <c r="C79" s="11" t="s">
        <v>544</v>
      </c>
      <c r="D79" s="78">
        <f>B79/150000</f>
        <v>250.86531249999999</v>
      </c>
    </row>
    <row r="80" spans="1:4">
      <c r="A80" s="11" t="s">
        <v>546</v>
      </c>
      <c r="B80" s="78">
        <f>D79/4</f>
        <v>62.716328124999997</v>
      </c>
      <c r="C80" s="11" t="s">
        <v>545</v>
      </c>
      <c r="D80" s="78">
        <f>B79/180000</f>
        <v>209.05442708333334</v>
      </c>
    </row>
    <row r="81" spans="1:4">
      <c r="A81" s="11" t="s">
        <v>33</v>
      </c>
      <c r="B81" s="78">
        <f>D22</f>
        <v>1.4476438427492841</v>
      </c>
      <c r="C81" s="11" t="s">
        <v>37</v>
      </c>
      <c r="D81" s="78">
        <f>D23</f>
        <v>6.031849344788684E-2</v>
      </c>
    </row>
    <row r="82" spans="1:4">
      <c r="A82" s="11" t="s">
        <v>68</v>
      </c>
      <c r="B82" s="78">
        <f>D47</f>
        <v>23046000</v>
      </c>
      <c r="C82" s="11" t="s">
        <v>548</v>
      </c>
      <c r="D82" s="78">
        <f>B79/B82</f>
        <v>1.6328125</v>
      </c>
    </row>
    <row r="83" spans="1:4">
      <c r="A83" s="11" t="s">
        <v>110</v>
      </c>
      <c r="B83" s="78">
        <v>50000</v>
      </c>
      <c r="C83" s="11" t="s">
        <v>549</v>
      </c>
      <c r="D83" s="78">
        <f>B79/B83</f>
        <v>752.59593749999999</v>
      </c>
    </row>
    <row r="84" spans="1:4">
      <c r="A84" s="11" t="s">
        <v>550</v>
      </c>
      <c r="B84" s="78">
        <v>20000</v>
      </c>
      <c r="C84" s="11" t="s">
        <v>551</v>
      </c>
      <c r="D84" s="78">
        <f>D83*B84</f>
        <v>15051918.75</v>
      </c>
    </row>
    <row r="85" spans="1:4">
      <c r="A85" t="s">
        <v>68</v>
      </c>
      <c r="B85">
        <f>D47</f>
        <v>23046000</v>
      </c>
    </row>
    <row r="86" spans="1:4">
      <c r="A86" t="s">
        <v>428</v>
      </c>
      <c r="B86">
        <f>B85*365</f>
        <v>8411790000</v>
      </c>
    </row>
    <row r="89" spans="1:4" ht="25.5">
      <c r="A89" s="252" t="s">
        <v>607</v>
      </c>
      <c r="B89" s="253"/>
      <c r="C89" s="253"/>
      <c r="D89" s="253"/>
    </row>
    <row r="90" spans="1:4">
      <c r="A90" s="2" t="s">
        <v>432</v>
      </c>
      <c r="B90" s="2">
        <v>1</v>
      </c>
      <c r="C90" s="2" t="s">
        <v>284</v>
      </c>
      <c r="D90" s="2" t="s">
        <v>379</v>
      </c>
    </row>
    <row r="91" spans="1:4">
      <c r="A91" s="2" t="s">
        <v>432</v>
      </c>
      <c r="B91" s="2">
        <v>48</v>
      </c>
      <c r="C91" s="2" t="s">
        <v>62</v>
      </c>
      <c r="D91" s="2"/>
    </row>
    <row r="92" spans="1:4">
      <c r="A92" s="2" t="s">
        <v>433</v>
      </c>
      <c r="B92" s="2">
        <f>B91*365</f>
        <v>17520</v>
      </c>
      <c r="C92" s="2" t="s">
        <v>62</v>
      </c>
      <c r="D92" s="2" t="s">
        <v>614</v>
      </c>
    </row>
    <row r="93" spans="1:4">
      <c r="A93" s="2" t="s">
        <v>608</v>
      </c>
      <c r="B93" s="2">
        <v>12880</v>
      </c>
      <c r="C93" s="2" t="s">
        <v>62</v>
      </c>
      <c r="D93" s="2" t="s">
        <v>77</v>
      </c>
    </row>
    <row r="94" spans="1:4">
      <c r="A94" s="2" t="s">
        <v>609</v>
      </c>
      <c r="B94" s="2">
        <f>B92-B93</f>
        <v>4640</v>
      </c>
      <c r="C94" s="2" t="s">
        <v>62</v>
      </c>
      <c r="D94" s="2">
        <f>150*25</f>
        <v>3750</v>
      </c>
    </row>
    <row r="95" spans="1:4" ht="18.75">
      <c r="A95" s="251" t="s">
        <v>539</v>
      </c>
      <c r="B95" s="251"/>
      <c r="C95" s="251"/>
      <c r="D95" s="251"/>
    </row>
    <row r="96" spans="1:4">
      <c r="A96" s="2" t="s">
        <v>71</v>
      </c>
      <c r="B96" s="2">
        <v>35</v>
      </c>
      <c r="C96" s="2" t="s">
        <v>427</v>
      </c>
      <c r="D96" s="2">
        <v>199</v>
      </c>
    </row>
    <row r="97" spans="1:4">
      <c r="A97" s="2" t="s">
        <v>526</v>
      </c>
      <c r="B97" s="2">
        <f>D96-B96</f>
        <v>164</v>
      </c>
      <c r="C97" s="2" t="s">
        <v>527</v>
      </c>
      <c r="D97" s="75">
        <f>B97/D96</f>
        <v>0.82412060301507539</v>
      </c>
    </row>
    <row r="98" spans="1:4">
      <c r="A98" s="2" t="s">
        <v>528</v>
      </c>
      <c r="B98" s="2">
        <v>9</v>
      </c>
      <c r="C98" s="2" t="s">
        <v>527</v>
      </c>
      <c r="D98" s="75">
        <f>B98/D96</f>
        <v>4.5226130653266333E-2</v>
      </c>
    </row>
    <row r="99" spans="1:4">
      <c r="A99" s="2" t="s">
        <v>529</v>
      </c>
      <c r="B99" s="86">
        <f>D48</f>
        <v>153.63999999999999</v>
      </c>
      <c r="C99" s="2" t="s">
        <v>527</v>
      </c>
      <c r="D99" s="75">
        <f>B99/D96</f>
        <v>0.77206030150753757</v>
      </c>
    </row>
    <row r="100" spans="1:4" ht="25.5">
      <c r="A100" s="254" t="s">
        <v>630</v>
      </c>
      <c r="B100" s="254"/>
      <c r="C100" s="254"/>
      <c r="D100" s="254"/>
    </row>
    <row r="101" spans="1:4">
      <c r="A101" s="1" t="s">
        <v>526</v>
      </c>
      <c r="B101" s="76">
        <f>D97</f>
        <v>0.82412060301507539</v>
      </c>
      <c r="C101" s="255">
        <f>D99</f>
        <v>0.77206030150753757</v>
      </c>
      <c r="D101" s="236"/>
    </row>
    <row r="102" spans="1:4">
      <c r="A102" s="1" t="s">
        <v>530</v>
      </c>
      <c r="B102" s="76">
        <f>B96/D96</f>
        <v>0.17587939698492464</v>
      </c>
      <c r="C102" s="255">
        <f>B102</f>
        <v>0.17587939698492464</v>
      </c>
      <c r="D102" s="236"/>
    </row>
    <row r="103" spans="1:4">
      <c r="A103" s="1" t="s">
        <v>528</v>
      </c>
      <c r="B103" s="76">
        <f>D98</f>
        <v>4.5226130653266333E-2</v>
      </c>
      <c r="C103" s="255">
        <f>C101-C102</f>
        <v>0.59618090452261296</v>
      </c>
      <c r="D103" s="236"/>
    </row>
    <row r="116" spans="1:4">
      <c r="A116">
        <f>D72</f>
        <v>23046000</v>
      </c>
      <c r="B116" t="s">
        <v>552</v>
      </c>
    </row>
    <row r="117" spans="1:4">
      <c r="A117">
        <v>50000</v>
      </c>
      <c r="B117" t="s">
        <v>110</v>
      </c>
    </row>
    <row r="118" spans="1:4">
      <c r="A118">
        <f>A116/A117</f>
        <v>460.92</v>
      </c>
      <c r="B118" t="s">
        <v>553</v>
      </c>
    </row>
    <row r="119" spans="1:4">
      <c r="A119">
        <v>20000</v>
      </c>
      <c r="B119" t="s">
        <v>554</v>
      </c>
    </row>
    <row r="120" spans="1:4">
      <c r="A120">
        <f>A118*A119</f>
        <v>9218400</v>
      </c>
      <c r="B120" t="s">
        <v>555</v>
      </c>
    </row>
    <row r="122" spans="1:4">
      <c r="A122" s="236" t="s">
        <v>573</v>
      </c>
      <c r="B122" s="236"/>
      <c r="C122" s="236"/>
      <c r="D122" s="236"/>
    </row>
    <row r="123" spans="1:4">
      <c r="A123" t="s">
        <v>574</v>
      </c>
      <c r="B123" s="250" t="s">
        <v>575</v>
      </c>
      <c r="C123" s="250"/>
      <c r="D123" s="250"/>
    </row>
    <row r="124" spans="1:4">
      <c r="B124" s="1">
        <v>400000</v>
      </c>
      <c r="C124" s="88" t="s">
        <v>576</v>
      </c>
      <c r="D124" s="88">
        <f>B19-3*24*10000*7</f>
        <v>19396100</v>
      </c>
    </row>
    <row r="125" spans="1:4">
      <c r="A125" t="s">
        <v>577</v>
      </c>
      <c r="B125" s="246" t="s">
        <v>578</v>
      </c>
      <c r="C125" s="246"/>
      <c r="D125" s="246"/>
    </row>
    <row r="126" spans="1:4">
      <c r="B126" s="246">
        <f>B19*0.8</f>
        <v>19548880</v>
      </c>
      <c r="C126" s="246"/>
      <c r="D126" s="246"/>
    </row>
    <row r="128" spans="1:4" ht="20.25">
      <c r="A128" s="248" t="s">
        <v>579</v>
      </c>
      <c r="B128" s="249"/>
      <c r="C128" s="249"/>
      <c r="D128" s="249"/>
    </row>
    <row r="129" spans="1:4">
      <c r="A129" s="246" t="s">
        <v>580</v>
      </c>
      <c r="B129" s="246"/>
      <c r="C129" s="246">
        <v>9600000</v>
      </c>
      <c r="D129" s="246"/>
    </row>
    <row r="130" spans="1:4">
      <c r="A130" s="246" t="s">
        <v>581</v>
      </c>
      <c r="B130" s="246"/>
      <c r="C130" s="246">
        <v>1450</v>
      </c>
      <c r="D130" s="246"/>
    </row>
    <row r="131" spans="1:4">
      <c r="A131" s="246" t="s">
        <v>582</v>
      </c>
      <c r="B131" s="246"/>
      <c r="C131" s="246">
        <v>200</v>
      </c>
      <c r="D131" s="246"/>
    </row>
    <row r="132" spans="1:4">
      <c r="A132" s="246" t="s">
        <v>583</v>
      </c>
      <c r="B132" s="246"/>
      <c r="C132" s="246">
        <v>200</v>
      </c>
      <c r="D132" s="246"/>
    </row>
    <row r="133" spans="1:4">
      <c r="A133" s="243" t="s">
        <v>584</v>
      </c>
      <c r="B133" s="243"/>
      <c r="C133" s="244">
        <f>D21</f>
        <v>1390100</v>
      </c>
      <c r="D133" s="243"/>
    </row>
    <row r="134" spans="1:4">
      <c r="A134" s="243" t="s">
        <v>585</v>
      </c>
      <c r="B134" s="243"/>
      <c r="C134" s="244">
        <f>C129-C133</f>
        <v>8209900</v>
      </c>
      <c r="D134" s="243"/>
    </row>
    <row r="135" spans="1:4">
      <c r="A135" s="243" t="s">
        <v>586</v>
      </c>
      <c r="B135" s="243"/>
      <c r="C135" s="245">
        <f>C134/150000</f>
        <v>54.732666666666667</v>
      </c>
      <c r="D135" s="245"/>
    </row>
    <row r="136" spans="1:4">
      <c r="A136" s="239"/>
      <c r="B136" s="240"/>
      <c r="C136" s="241"/>
      <c r="D136" s="242"/>
    </row>
    <row r="137" spans="1:4">
      <c r="A137">
        <v>50000</v>
      </c>
      <c r="B137" t="s">
        <v>110</v>
      </c>
    </row>
    <row r="138" spans="1:4">
      <c r="A138">
        <f>B22/A137</f>
        <v>19.204999999999998</v>
      </c>
      <c r="B138" t="s">
        <v>253</v>
      </c>
    </row>
    <row r="139" spans="1:4">
      <c r="A139">
        <f>A138*24</f>
        <v>460.91999999999996</v>
      </c>
      <c r="B139" t="s">
        <v>254</v>
      </c>
    </row>
    <row r="141" spans="1:4">
      <c r="A141">
        <v>30000</v>
      </c>
      <c r="B141" t="s">
        <v>255</v>
      </c>
    </row>
    <row r="142" spans="1:4">
      <c r="A142">
        <f>D69*A141</f>
        <v>5761500</v>
      </c>
      <c r="B142" t="s">
        <v>41</v>
      </c>
    </row>
    <row r="143" spans="1:4">
      <c r="A143">
        <f>B48*B50</f>
        <v>600000</v>
      </c>
      <c r="B143" t="s">
        <v>256</v>
      </c>
    </row>
    <row r="144" spans="1:4">
      <c r="A144">
        <f>B38*4</f>
        <v>720000</v>
      </c>
      <c r="B144" t="s">
        <v>257</v>
      </c>
    </row>
    <row r="145" spans="1:4">
      <c r="A145">
        <f>A143*2</f>
        <v>1200000</v>
      </c>
      <c r="B145" t="s">
        <v>256</v>
      </c>
    </row>
    <row r="146" spans="1:4">
      <c r="A146">
        <f>A144*2</f>
        <v>1440000</v>
      </c>
      <c r="B146" t="s">
        <v>257</v>
      </c>
    </row>
    <row r="148" spans="1:4">
      <c r="A148" t="s">
        <v>72</v>
      </c>
      <c r="B148" t="s">
        <v>281</v>
      </c>
      <c r="C148" t="s">
        <v>39</v>
      </c>
    </row>
    <row r="149" spans="1:4">
      <c r="A149" t="s">
        <v>156</v>
      </c>
      <c r="B149">
        <v>1</v>
      </c>
      <c r="C149">
        <v>210952</v>
      </c>
    </row>
    <row r="150" spans="1:4">
      <c r="A150" t="s">
        <v>156</v>
      </c>
      <c r="B150">
        <v>2</v>
      </c>
      <c r="C150">
        <v>216168</v>
      </c>
    </row>
    <row r="151" spans="1:4" ht="25.5">
      <c r="A151" s="235" t="s">
        <v>921</v>
      </c>
      <c r="B151" s="235"/>
      <c r="C151" s="235"/>
      <c r="D151" s="235"/>
    </row>
    <row r="152" spans="1:4">
      <c r="A152" s="246" t="s">
        <v>633</v>
      </c>
      <c r="B152" s="246"/>
      <c r="C152" s="246" t="s">
        <v>634</v>
      </c>
      <c r="D152" s="246"/>
    </row>
    <row r="153" spans="1:4">
      <c r="A153" s="261" t="s">
        <v>640</v>
      </c>
      <c r="B153" s="261"/>
      <c r="C153" s="96" t="s">
        <v>31</v>
      </c>
      <c r="D153" s="96" t="s">
        <v>635</v>
      </c>
    </row>
    <row r="154" spans="1:4">
      <c r="A154" s="261"/>
      <c r="B154" s="261"/>
      <c r="C154" s="88" t="s">
        <v>426</v>
      </c>
      <c r="D154" s="96" t="s">
        <v>636</v>
      </c>
    </row>
    <row r="155" spans="1:4">
      <c r="A155" s="258" t="s">
        <v>641</v>
      </c>
      <c r="B155" s="259"/>
      <c r="C155" t="s">
        <v>637</v>
      </c>
      <c r="D155" t="s">
        <v>638</v>
      </c>
    </row>
    <row r="156" spans="1:4">
      <c r="A156" s="259"/>
      <c r="B156" s="259"/>
      <c r="C156" s="88" t="s">
        <v>426</v>
      </c>
      <c r="D156" t="s">
        <v>639</v>
      </c>
    </row>
    <row r="157" spans="1:4">
      <c r="A157" s="260" t="s">
        <v>821</v>
      </c>
      <c r="B157" s="260"/>
      <c r="C157" t="s">
        <v>637</v>
      </c>
      <c r="D157" t="s">
        <v>638</v>
      </c>
    </row>
    <row r="158" spans="1:4">
      <c r="A158" s="260"/>
      <c r="B158" s="260"/>
      <c r="C158" s="1" t="s">
        <v>423</v>
      </c>
      <c r="D158" t="s">
        <v>639</v>
      </c>
    </row>
    <row r="159" spans="1:4">
      <c r="A159" s="236" t="s">
        <v>922</v>
      </c>
      <c r="B159" s="236"/>
      <c r="C159" s="236"/>
      <c r="D159" s="236"/>
    </row>
    <row r="160" spans="1:4" ht="33.75">
      <c r="A160" s="257" t="s">
        <v>642</v>
      </c>
      <c r="B160" s="257"/>
      <c r="C160" s="257"/>
      <c r="D160" s="257"/>
    </row>
    <row r="161" spans="1:4">
      <c r="A161" s="2" t="s">
        <v>643</v>
      </c>
      <c r="B161" s="2">
        <f>B20-B19</f>
        <v>-1390100</v>
      </c>
      <c r="C161" s="2" t="s">
        <v>644</v>
      </c>
      <c r="D161" s="2">
        <v>10000</v>
      </c>
    </row>
    <row r="162" spans="1:4">
      <c r="A162" s="2" t="s">
        <v>645</v>
      </c>
      <c r="B162" s="2">
        <f>B161/D161</f>
        <v>-139.01</v>
      </c>
      <c r="C162" s="2" t="s">
        <v>646</v>
      </c>
      <c r="D162" s="2">
        <v>15459</v>
      </c>
    </row>
    <row r="163" spans="1:4">
      <c r="A163" s="2" t="s">
        <v>647</v>
      </c>
      <c r="B163" s="2">
        <f>D162-B162</f>
        <v>15598.01</v>
      </c>
      <c r="C163" s="2" t="s">
        <v>648</v>
      </c>
      <c r="D163" s="2">
        <f>5000000/D161</f>
        <v>500</v>
      </c>
    </row>
    <row r="165" spans="1:4" ht="35.25">
      <c r="A165" s="237" t="s">
        <v>905</v>
      </c>
      <c r="B165" s="238"/>
      <c r="C165" s="238"/>
      <c r="D165" s="238"/>
    </row>
    <row r="166" spans="1:4">
      <c r="A166" s="1" t="s">
        <v>361</v>
      </c>
      <c r="B166" s="2">
        <v>20000000</v>
      </c>
      <c r="C166" s="1" t="s">
        <v>362</v>
      </c>
      <c r="D166" s="2">
        <f>B14</f>
        <v>28</v>
      </c>
    </row>
    <row r="167" spans="1:4">
      <c r="A167" s="1" t="s">
        <v>906</v>
      </c>
      <c r="B167" s="2">
        <v>10000000</v>
      </c>
      <c r="C167" s="1" t="s">
        <v>907</v>
      </c>
      <c r="D167" s="2">
        <f>B166+(B167*B13)</f>
        <v>300000000</v>
      </c>
    </row>
    <row r="168" spans="1:4">
      <c r="A168" s="11" t="s">
        <v>662</v>
      </c>
      <c r="B168" s="67">
        <f>C4</f>
        <v>77200000</v>
      </c>
      <c r="C168" s="11" t="s">
        <v>908</v>
      </c>
      <c r="D168" s="67">
        <f>D167-B168</f>
        <v>222800000</v>
      </c>
    </row>
    <row r="169" spans="1:4">
      <c r="A169" s="11" t="s">
        <v>110</v>
      </c>
      <c r="B169" s="67">
        <v>50000</v>
      </c>
      <c r="C169" s="11" t="s">
        <v>812</v>
      </c>
      <c r="D169" s="67">
        <f>D168/B169</f>
        <v>4456</v>
      </c>
    </row>
    <row r="170" spans="1:4">
      <c r="A170" s="11" t="s">
        <v>909</v>
      </c>
      <c r="B170" s="171">
        <v>200</v>
      </c>
      <c r="C170" s="11" t="s">
        <v>910</v>
      </c>
      <c r="D170" s="172">
        <f>D169/B170</f>
        <v>22.28</v>
      </c>
    </row>
    <row r="171" spans="1:4">
      <c r="A171" s="11" t="s">
        <v>912</v>
      </c>
      <c r="B171" s="174">
        <v>5</v>
      </c>
      <c r="C171" s="11" t="s">
        <v>913</v>
      </c>
      <c r="D171" s="174">
        <f>D170*B171</f>
        <v>111.4</v>
      </c>
    </row>
    <row r="172" spans="1:4">
      <c r="A172" s="1" t="s">
        <v>898</v>
      </c>
      <c r="B172" s="1">
        <v>180000</v>
      </c>
      <c r="C172" s="1" t="s">
        <v>911</v>
      </c>
      <c r="D172" s="173">
        <f>B168/B172/B170</f>
        <v>2.1444444444444444</v>
      </c>
    </row>
    <row r="173" spans="1:4">
      <c r="A173" s="1" t="s">
        <v>897</v>
      </c>
      <c r="B173" s="1">
        <v>150000</v>
      </c>
      <c r="C173" s="1" t="s">
        <v>911</v>
      </c>
      <c r="D173" s="173">
        <f>B168/B173/B170</f>
        <v>2.5733333333333333</v>
      </c>
    </row>
    <row r="174" spans="1:4">
      <c r="A174" s="116" t="s">
        <v>914</v>
      </c>
      <c r="B174" s="2">
        <f>B168</f>
        <v>77200000</v>
      </c>
      <c r="C174" s="116" t="s">
        <v>110</v>
      </c>
      <c r="D174" s="2">
        <f>D168</f>
        <v>222800000</v>
      </c>
    </row>
    <row r="175" spans="1:4" ht="20.25">
      <c r="A175" s="234" t="s">
        <v>915</v>
      </c>
      <c r="B175" s="234"/>
      <c r="C175" s="234"/>
      <c r="D175" s="234"/>
    </row>
    <row r="176" spans="1:4">
      <c r="A176" s="67" t="s">
        <v>907</v>
      </c>
      <c r="B176" s="175">
        <f>D167</f>
        <v>300000000</v>
      </c>
      <c r="C176" s="67" t="s">
        <v>110</v>
      </c>
      <c r="D176" s="176">
        <v>50000</v>
      </c>
    </row>
    <row r="177" spans="1:4">
      <c r="A177" s="67" t="s">
        <v>916</v>
      </c>
      <c r="B177" s="172">
        <f>B176/D176</f>
        <v>6000</v>
      </c>
      <c r="C177" s="67" t="s">
        <v>909</v>
      </c>
      <c r="D177" s="171">
        <v>200</v>
      </c>
    </row>
    <row r="178" spans="1:4">
      <c r="A178" s="67" t="s">
        <v>917</v>
      </c>
      <c r="B178" s="172">
        <f>B177/D177</f>
        <v>30</v>
      </c>
      <c r="C178" s="67" t="s">
        <v>374</v>
      </c>
      <c r="D178" s="177">
        <f>B178*5</f>
        <v>150</v>
      </c>
    </row>
    <row r="179" spans="1:4">
      <c r="A179" s="67" t="s">
        <v>918</v>
      </c>
      <c r="B179" s="177">
        <v>48</v>
      </c>
      <c r="C179" s="67" t="s">
        <v>54</v>
      </c>
      <c r="D179" s="178">
        <f>D178/B179</f>
        <v>3.125</v>
      </c>
    </row>
    <row r="180" spans="1:4">
      <c r="A180" s="179" t="s">
        <v>919</v>
      </c>
      <c r="B180" s="180">
        <v>20000</v>
      </c>
      <c r="C180" s="179" t="s">
        <v>920</v>
      </c>
      <c r="D180" s="180">
        <f>B178*B180</f>
        <v>600000</v>
      </c>
    </row>
  </sheetData>
  <mergeCells count="59">
    <mergeCell ref="A17:D17"/>
    <mergeCell ref="A7:B7"/>
    <mergeCell ref="A8:B8"/>
    <mergeCell ref="A10:B10"/>
    <mergeCell ref="A11:B11"/>
    <mergeCell ref="A12:B12"/>
    <mergeCell ref="A2:B2"/>
    <mergeCell ref="A3:B3"/>
    <mergeCell ref="A4:B4"/>
    <mergeCell ref="A5:B5"/>
    <mergeCell ref="A6:B6"/>
    <mergeCell ref="A1:D1"/>
    <mergeCell ref="A160:D160"/>
    <mergeCell ref="A155:B156"/>
    <mergeCell ref="A157:B158"/>
    <mergeCell ref="A153:B154"/>
    <mergeCell ref="A152:B152"/>
    <mergeCell ref="C152:D152"/>
    <mergeCell ref="A71:D71"/>
    <mergeCell ref="A18:D18"/>
    <mergeCell ref="A41:D41"/>
    <mergeCell ref="A46:D46"/>
    <mergeCell ref="A66:D66"/>
    <mergeCell ref="A28:D28"/>
    <mergeCell ref="A37:D37"/>
    <mergeCell ref="A54:D54"/>
    <mergeCell ref="A60:D60"/>
    <mergeCell ref="A77:D77"/>
    <mergeCell ref="A128:D128"/>
    <mergeCell ref="A129:B129"/>
    <mergeCell ref="A130:B130"/>
    <mergeCell ref="A131:B131"/>
    <mergeCell ref="A122:D122"/>
    <mergeCell ref="B123:D123"/>
    <mergeCell ref="B125:D125"/>
    <mergeCell ref="B126:D126"/>
    <mergeCell ref="A95:D95"/>
    <mergeCell ref="A89:D89"/>
    <mergeCell ref="A100:D100"/>
    <mergeCell ref="C101:D101"/>
    <mergeCell ref="C102:D102"/>
    <mergeCell ref="C103:D103"/>
    <mergeCell ref="A132:B132"/>
    <mergeCell ref="C129:D129"/>
    <mergeCell ref="C130:D130"/>
    <mergeCell ref="C131:D131"/>
    <mergeCell ref="C132:D132"/>
    <mergeCell ref="A133:B133"/>
    <mergeCell ref="C133:D133"/>
    <mergeCell ref="C134:D134"/>
    <mergeCell ref="A134:B134"/>
    <mergeCell ref="A135:B135"/>
    <mergeCell ref="C135:D135"/>
    <mergeCell ref="A175:D175"/>
    <mergeCell ref="A151:D151"/>
    <mergeCell ref="A159:D159"/>
    <mergeCell ref="A165:D165"/>
    <mergeCell ref="A136:B136"/>
    <mergeCell ref="C136:D136"/>
  </mergeCell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7"/>
  <sheetViews>
    <sheetView zoomScale="150" zoomScaleNormal="150" workbookViewId="0">
      <selection activeCell="B80" sqref="B80"/>
    </sheetView>
  </sheetViews>
  <sheetFormatPr defaultColWidth="9" defaultRowHeight="13.5"/>
  <cols>
    <col min="1" max="1" width="9.625" style="9" bestFit="1" customWidth="1"/>
    <col min="2" max="2" width="9.25" style="9" bestFit="1" customWidth="1"/>
    <col min="3" max="3" width="15" style="9" bestFit="1" customWidth="1"/>
    <col min="4" max="16384" width="9" style="9"/>
  </cols>
  <sheetData>
    <row r="1" spans="1:3" ht="18.75">
      <c r="A1" s="327" t="s">
        <v>411</v>
      </c>
      <c r="B1" s="327"/>
      <c r="C1" s="327"/>
    </row>
    <row r="2" spans="1:3">
      <c r="A2" s="5" t="s">
        <v>33</v>
      </c>
      <c r="B2" s="22" t="s">
        <v>38</v>
      </c>
      <c r="C2" s="22" t="s">
        <v>124</v>
      </c>
    </row>
    <row r="3" spans="1:3">
      <c r="A3" s="30">
        <v>1</v>
      </c>
      <c r="B3" s="64">
        <v>0.38750000000000001</v>
      </c>
      <c r="C3" s="31">
        <v>44001</v>
      </c>
    </row>
    <row r="4" spans="1:3">
      <c r="A4" s="30">
        <v>2</v>
      </c>
      <c r="B4" s="64">
        <v>0.39444444444444443</v>
      </c>
      <c r="C4" s="69">
        <v>44001</v>
      </c>
    </row>
    <row r="5" spans="1:3">
      <c r="A5" s="30">
        <v>3</v>
      </c>
      <c r="B5" s="64">
        <v>0.40138888888888902</v>
      </c>
      <c r="C5" s="31">
        <v>44001</v>
      </c>
    </row>
    <row r="6" spans="1:3">
      <c r="A6" s="30">
        <v>4</v>
      </c>
      <c r="B6" s="64">
        <v>0.40833333333333299</v>
      </c>
      <c r="C6" s="69">
        <v>44001</v>
      </c>
    </row>
    <row r="7" spans="1:3">
      <c r="A7" s="30">
        <v>5</v>
      </c>
      <c r="B7" s="64">
        <v>0.41527777777777802</v>
      </c>
      <c r="C7" s="31">
        <v>44001</v>
      </c>
    </row>
    <row r="8" spans="1:3">
      <c r="A8" s="30">
        <v>6</v>
      </c>
      <c r="B8" s="64">
        <v>0.422222222222222</v>
      </c>
      <c r="C8" s="69">
        <v>44001</v>
      </c>
    </row>
    <row r="9" spans="1:3">
      <c r="A9" s="30">
        <v>7</v>
      </c>
      <c r="B9" s="64">
        <v>0.42916666666666697</v>
      </c>
      <c r="C9" s="31">
        <v>44001</v>
      </c>
    </row>
    <row r="10" spans="1:3">
      <c r="A10" s="30">
        <v>8</v>
      </c>
      <c r="B10" s="64">
        <v>0.43611111111111101</v>
      </c>
      <c r="C10" s="69">
        <v>44001</v>
      </c>
    </row>
    <row r="11" spans="1:3">
      <c r="A11" s="30">
        <v>9</v>
      </c>
      <c r="B11" s="64">
        <v>0.44305555555555498</v>
      </c>
      <c r="C11" s="31">
        <v>44001</v>
      </c>
    </row>
    <row r="12" spans="1:3">
      <c r="A12" s="30">
        <v>10</v>
      </c>
      <c r="B12" s="64">
        <v>0.45</v>
      </c>
      <c r="C12" s="69">
        <v>44001</v>
      </c>
    </row>
    <row r="13" spans="1:3">
      <c r="A13" s="30">
        <v>11</v>
      </c>
      <c r="B13" s="64">
        <v>0.45694444444444399</v>
      </c>
      <c r="C13" s="31">
        <v>44001</v>
      </c>
    </row>
    <row r="14" spans="1:3">
      <c r="A14" s="30">
        <v>12</v>
      </c>
      <c r="B14" s="64">
        <v>0.46388888888888902</v>
      </c>
      <c r="C14" s="69">
        <v>44001</v>
      </c>
    </row>
    <row r="15" spans="1:3">
      <c r="A15" s="30">
        <v>13</v>
      </c>
      <c r="B15" s="64">
        <v>0.47083333333333299</v>
      </c>
      <c r="C15" s="31">
        <v>44001</v>
      </c>
    </row>
    <row r="16" spans="1:3">
      <c r="A16" s="30">
        <v>14</v>
      </c>
      <c r="B16" s="64">
        <v>0.47777777777777802</v>
      </c>
      <c r="C16" s="69">
        <v>44002</v>
      </c>
    </row>
    <row r="17" spans="1:3">
      <c r="A17" s="30">
        <v>15</v>
      </c>
      <c r="B17" s="64">
        <v>0.484722222222222</v>
      </c>
      <c r="C17" s="31">
        <v>44002</v>
      </c>
    </row>
    <row r="18" spans="1:3">
      <c r="A18" s="30">
        <v>16</v>
      </c>
      <c r="B18" s="64">
        <v>0.49166666666666597</v>
      </c>
      <c r="C18" s="69">
        <v>44002</v>
      </c>
    </row>
    <row r="19" spans="1:3">
      <c r="A19" s="30">
        <v>17</v>
      </c>
      <c r="B19" s="64">
        <v>0.49861111111111101</v>
      </c>
      <c r="C19" s="31">
        <v>44002</v>
      </c>
    </row>
    <row r="20" spans="1:3">
      <c r="A20" s="30">
        <v>18</v>
      </c>
      <c r="B20" s="64">
        <v>0.50555555555555498</v>
      </c>
      <c r="C20" s="69">
        <v>44002</v>
      </c>
    </row>
    <row r="21" spans="1:3">
      <c r="A21" s="30">
        <v>19</v>
      </c>
      <c r="B21" s="64">
        <v>0.51249999999999996</v>
      </c>
      <c r="C21" s="31">
        <v>44002</v>
      </c>
    </row>
    <row r="22" spans="1:3">
      <c r="A22" s="30">
        <v>20</v>
      </c>
      <c r="B22" s="64">
        <v>0.51944444444444404</v>
      </c>
      <c r="C22" s="69">
        <v>44002</v>
      </c>
    </row>
    <row r="23" spans="1:3">
      <c r="A23" s="30">
        <v>21</v>
      </c>
      <c r="B23" s="64">
        <v>0.52638888888888802</v>
      </c>
      <c r="C23" s="31">
        <v>44002</v>
      </c>
    </row>
    <row r="24" spans="1:3">
      <c r="A24" s="30">
        <v>22</v>
      </c>
      <c r="B24" s="64">
        <v>0.53333333333333299</v>
      </c>
      <c r="C24" s="69">
        <v>44002</v>
      </c>
    </row>
    <row r="25" spans="1:3">
      <c r="A25" s="30">
        <v>23</v>
      </c>
      <c r="B25" s="64">
        <v>0.54027777777777697</v>
      </c>
      <c r="C25" s="31">
        <v>44002</v>
      </c>
    </row>
    <row r="26" spans="1:3">
      <c r="A26" s="30">
        <v>24</v>
      </c>
      <c r="B26" s="64">
        <v>0.54722222222222205</v>
      </c>
      <c r="C26" s="69">
        <v>44002</v>
      </c>
    </row>
    <row r="27" spans="1:3">
      <c r="A27" s="30">
        <v>25</v>
      </c>
      <c r="B27" s="64">
        <v>0.55416666666666603</v>
      </c>
      <c r="C27" s="69">
        <v>44002</v>
      </c>
    </row>
    <row r="28" spans="1:3">
      <c r="A28" s="30">
        <v>26</v>
      </c>
      <c r="B28" s="64">
        <v>0.56111111111111001</v>
      </c>
      <c r="C28" s="31">
        <v>44002</v>
      </c>
    </row>
    <row r="29" spans="1:3">
      <c r="A29" s="30">
        <v>27</v>
      </c>
      <c r="B29" s="64">
        <v>0.56805555555555498</v>
      </c>
      <c r="C29" s="69">
        <v>44002</v>
      </c>
    </row>
    <row r="30" spans="1:3">
      <c r="A30" s="30">
        <v>28</v>
      </c>
      <c r="B30" s="64">
        <v>0.57499999999999896</v>
      </c>
      <c r="C30" s="31">
        <v>44002</v>
      </c>
    </row>
    <row r="31" spans="1:3">
      <c r="A31" s="30">
        <v>29</v>
      </c>
      <c r="B31" s="64">
        <v>0.58194444444444404</v>
      </c>
      <c r="C31" s="69">
        <v>44002</v>
      </c>
    </row>
    <row r="32" spans="1:3">
      <c r="A32" s="30">
        <v>30</v>
      </c>
      <c r="B32" s="64">
        <v>0.58888888888888802</v>
      </c>
      <c r="C32" s="31">
        <v>44002</v>
      </c>
    </row>
    <row r="33" spans="1:3">
      <c r="A33" s="30">
        <v>31</v>
      </c>
      <c r="B33" s="64">
        <v>0.59583333333333299</v>
      </c>
      <c r="C33" s="69">
        <v>44002</v>
      </c>
    </row>
    <row r="34" spans="1:3">
      <c r="A34" s="30">
        <v>32</v>
      </c>
      <c r="B34" s="64">
        <v>0.60277777777777697</v>
      </c>
      <c r="C34" s="31">
        <v>44002</v>
      </c>
    </row>
    <row r="35" spans="1:3">
      <c r="A35" s="30">
        <v>33</v>
      </c>
      <c r="B35" s="64">
        <v>0.60972222222222106</v>
      </c>
      <c r="C35" s="69">
        <v>44002</v>
      </c>
    </row>
    <row r="36" spans="1:3">
      <c r="A36" s="30">
        <v>34</v>
      </c>
      <c r="B36" s="64">
        <v>0.61666666666666603</v>
      </c>
      <c r="C36" s="31">
        <v>44002</v>
      </c>
    </row>
    <row r="37" spans="1:3">
      <c r="A37" s="30">
        <v>35</v>
      </c>
      <c r="B37" s="64">
        <v>0.62361111111111001</v>
      </c>
      <c r="C37" s="69">
        <v>44002</v>
      </c>
    </row>
    <row r="38" spans="1:3">
      <c r="A38" s="30">
        <v>36</v>
      </c>
      <c r="B38" s="64">
        <v>0.63055555555555498</v>
      </c>
      <c r="C38" s="69">
        <v>44002</v>
      </c>
    </row>
    <row r="39" spans="1:3">
      <c r="A39" s="30">
        <v>37</v>
      </c>
      <c r="B39" s="64">
        <v>0.63749999999999896</v>
      </c>
      <c r="C39" s="31">
        <v>44002</v>
      </c>
    </row>
    <row r="40" spans="1:3">
      <c r="A40" s="30">
        <v>38</v>
      </c>
      <c r="B40" s="64">
        <v>0.64444444444444404</v>
      </c>
      <c r="C40" s="69">
        <v>44003</v>
      </c>
    </row>
    <row r="41" spans="1:3">
      <c r="A41" s="30">
        <v>39</v>
      </c>
      <c r="B41" s="64">
        <v>0.65138888888888802</v>
      </c>
      <c r="C41" s="31">
        <v>44003</v>
      </c>
    </row>
    <row r="42" spans="1:3">
      <c r="A42" s="30">
        <v>40</v>
      </c>
      <c r="B42" s="64">
        <v>0.65833333333333199</v>
      </c>
      <c r="C42" s="69">
        <v>44003</v>
      </c>
    </row>
    <row r="43" spans="1:3">
      <c r="A43" s="30">
        <v>41</v>
      </c>
      <c r="B43" s="64">
        <v>0.66527777777777697</v>
      </c>
      <c r="C43" s="31">
        <v>44003</v>
      </c>
    </row>
    <row r="44" spans="1:3">
      <c r="A44" s="30">
        <v>42</v>
      </c>
      <c r="B44" s="64">
        <v>0.67222222222222106</v>
      </c>
      <c r="C44" s="69">
        <v>44003</v>
      </c>
    </row>
    <row r="45" spans="1:3">
      <c r="A45" s="30">
        <v>43</v>
      </c>
      <c r="B45" s="64">
        <v>0.67916666666666603</v>
      </c>
      <c r="C45" s="31">
        <v>44003</v>
      </c>
    </row>
    <row r="46" spans="1:3">
      <c r="A46" s="30">
        <v>44</v>
      </c>
      <c r="B46" s="64">
        <v>0.68611111111111001</v>
      </c>
      <c r="C46" s="69">
        <v>44003</v>
      </c>
    </row>
    <row r="47" spans="1:3">
      <c r="A47" s="30">
        <v>45</v>
      </c>
      <c r="B47" s="64">
        <v>0.69305555555555398</v>
      </c>
      <c r="C47" s="31">
        <v>44003</v>
      </c>
    </row>
    <row r="48" spans="1:3">
      <c r="A48" s="30">
        <v>46</v>
      </c>
      <c r="B48" s="64">
        <v>0.69999999999999896</v>
      </c>
      <c r="C48" s="69">
        <v>44003</v>
      </c>
    </row>
    <row r="49" spans="1:3">
      <c r="A49" s="30">
        <v>47</v>
      </c>
      <c r="B49" s="64">
        <v>0.70694444444444304</v>
      </c>
      <c r="C49" s="31">
        <v>44003</v>
      </c>
    </row>
    <row r="50" spans="1:3">
      <c r="A50" s="30">
        <v>48</v>
      </c>
      <c r="B50" s="64">
        <v>0.71388888888888802</v>
      </c>
      <c r="C50" s="69">
        <v>44003</v>
      </c>
    </row>
    <row r="51" spans="1:3">
      <c r="A51" s="30">
        <v>49</v>
      </c>
      <c r="B51" s="64">
        <v>0.72083333333333199</v>
      </c>
      <c r="C51" s="31">
        <v>44003</v>
      </c>
    </row>
    <row r="52" spans="1:3">
      <c r="A52" s="30">
        <v>50</v>
      </c>
      <c r="B52" s="64">
        <v>0.72777777777777697</v>
      </c>
      <c r="C52" s="69">
        <v>44003</v>
      </c>
    </row>
    <row r="53" spans="1:3">
      <c r="A53" s="30">
        <v>51</v>
      </c>
      <c r="B53" s="64">
        <v>0.73472222222222106</v>
      </c>
      <c r="C53" s="31">
        <v>44003</v>
      </c>
    </row>
    <row r="54" spans="1:3">
      <c r="A54" s="30">
        <v>52</v>
      </c>
      <c r="B54" s="64">
        <v>0.74166666666666503</v>
      </c>
      <c r="C54" s="69">
        <v>44003</v>
      </c>
    </row>
    <row r="55" spans="1:3">
      <c r="A55" s="30">
        <v>53</v>
      </c>
      <c r="B55" s="64">
        <v>0.74861111111111001</v>
      </c>
      <c r="C55" s="31">
        <v>44003</v>
      </c>
    </row>
    <row r="56" spans="1:3">
      <c r="A56" s="30">
        <v>54</v>
      </c>
      <c r="B56" s="64">
        <v>0.75555555555555398</v>
      </c>
      <c r="C56" s="69">
        <v>44003</v>
      </c>
    </row>
    <row r="57" spans="1:3">
      <c r="A57" s="30">
        <v>55</v>
      </c>
      <c r="B57" s="64">
        <v>0.76249999999999896</v>
      </c>
      <c r="C57" s="31">
        <v>44003</v>
      </c>
    </row>
    <row r="58" spans="1:3">
      <c r="A58" s="30">
        <v>56</v>
      </c>
      <c r="B58" s="64">
        <v>0.76944444444444304</v>
      </c>
      <c r="C58" s="69">
        <v>44003</v>
      </c>
    </row>
    <row r="59" spans="1:3">
      <c r="A59" s="30">
        <v>57</v>
      </c>
      <c r="B59" s="64">
        <v>0.77638888888888802</v>
      </c>
      <c r="C59" s="31">
        <v>44003</v>
      </c>
    </row>
    <row r="60" spans="1:3">
      <c r="A60" s="30">
        <v>58</v>
      </c>
      <c r="B60" s="64">
        <v>0.78333333333333199</v>
      </c>
      <c r="C60" s="69">
        <v>44003</v>
      </c>
    </row>
    <row r="61" spans="1:3">
      <c r="A61" s="30">
        <v>59</v>
      </c>
      <c r="B61" s="64">
        <v>0.79027777777777597</v>
      </c>
      <c r="C61" s="31">
        <v>44003</v>
      </c>
    </row>
    <row r="62" spans="1:3">
      <c r="A62" s="30">
        <v>60</v>
      </c>
      <c r="B62" s="64">
        <v>0.79722222222222106</v>
      </c>
      <c r="C62" s="69">
        <v>44003</v>
      </c>
    </row>
    <row r="63" spans="1:3">
      <c r="A63" s="30">
        <v>61</v>
      </c>
      <c r="B63" s="64">
        <v>0.80416666666666503</v>
      </c>
      <c r="C63" s="31">
        <v>44003</v>
      </c>
    </row>
    <row r="64" spans="1:3">
      <c r="A64" s="30">
        <v>62</v>
      </c>
      <c r="B64" s="64">
        <v>0.81111111111111001</v>
      </c>
      <c r="C64" s="31">
        <v>44004</v>
      </c>
    </row>
    <row r="65" spans="1:3">
      <c r="A65" s="30">
        <v>63</v>
      </c>
      <c r="B65" s="64">
        <v>0.81805555555555398</v>
      </c>
      <c r="C65" s="31">
        <v>44004</v>
      </c>
    </row>
    <row r="66" spans="1:3">
      <c r="A66" s="30">
        <v>64</v>
      </c>
      <c r="B66" s="64">
        <v>0.82499999999999796</v>
      </c>
      <c r="C66" s="31">
        <v>44004</v>
      </c>
    </row>
    <row r="67" spans="1:3">
      <c r="A67" s="30">
        <v>65</v>
      </c>
      <c r="B67" s="64">
        <v>0.83194444444444304</v>
      </c>
      <c r="C67" s="31">
        <v>44004</v>
      </c>
    </row>
    <row r="68" spans="1:3">
      <c r="A68" s="30">
        <v>66</v>
      </c>
      <c r="B68" s="64">
        <v>0.83888888888888702</v>
      </c>
      <c r="C68" s="31">
        <v>44004</v>
      </c>
    </row>
    <row r="69" spans="1:3">
      <c r="A69" s="30">
        <v>67</v>
      </c>
      <c r="B69" s="64">
        <v>0.84583333333333199</v>
      </c>
      <c r="C69" s="31">
        <v>44004</v>
      </c>
    </row>
    <row r="70" spans="1:3">
      <c r="A70" s="30">
        <v>68</v>
      </c>
      <c r="B70" s="64">
        <v>0.85277777777777597</v>
      </c>
      <c r="C70" s="31">
        <v>44004</v>
      </c>
    </row>
    <row r="71" spans="1:3">
      <c r="A71" s="30">
        <v>69</v>
      </c>
      <c r="B71" s="64">
        <v>0.85972222222222106</v>
      </c>
      <c r="C71" s="31">
        <v>44004</v>
      </c>
    </row>
    <row r="72" spans="1:3">
      <c r="A72" s="30">
        <v>70</v>
      </c>
      <c r="B72" s="64">
        <v>0.86666666666666503</v>
      </c>
      <c r="C72" s="31">
        <v>44004</v>
      </c>
    </row>
    <row r="73" spans="1:3">
      <c r="A73" s="30">
        <v>71</v>
      </c>
      <c r="B73" s="64">
        <v>0.87361111111110901</v>
      </c>
      <c r="C73" s="31">
        <v>44004</v>
      </c>
    </row>
    <row r="74" spans="1:3">
      <c r="A74" s="30">
        <v>72</v>
      </c>
      <c r="B74" s="64">
        <v>0.88055555555555398</v>
      </c>
      <c r="C74" s="31">
        <v>44004</v>
      </c>
    </row>
    <row r="75" spans="1:3">
      <c r="A75" s="30">
        <v>73</v>
      </c>
      <c r="B75" s="64">
        <v>0.88749999999999796</v>
      </c>
      <c r="C75" s="31">
        <v>44004</v>
      </c>
    </row>
    <row r="76" spans="1:3">
      <c r="A76" s="30">
        <v>74</v>
      </c>
      <c r="B76" s="64">
        <v>0.89444444444444304</v>
      </c>
      <c r="C76" s="31">
        <v>44004</v>
      </c>
    </row>
    <row r="77" spans="1:3">
      <c r="A77" s="30">
        <v>75</v>
      </c>
      <c r="B77" s="64">
        <v>0.90138888888888702</v>
      </c>
      <c r="C77" s="31">
        <v>44004</v>
      </c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F38C-FFAE-4705-BBE7-C4123EE2E61D}">
  <dimension ref="A1:A67"/>
  <sheetViews>
    <sheetView zoomScale="145" zoomScaleNormal="145" workbookViewId="0">
      <selection activeCell="C96" sqref="C96"/>
    </sheetView>
  </sheetViews>
  <sheetFormatPr defaultRowHeight="13.5"/>
  <cols>
    <col min="1" max="1" width="43.75" customWidth="1"/>
  </cols>
  <sheetData>
    <row r="1" spans="1:1">
      <c r="A1" t="s">
        <v>434</v>
      </c>
    </row>
    <row r="2" spans="1:1">
      <c r="A2" t="s">
        <v>435</v>
      </c>
    </row>
    <row r="3" spans="1:1">
      <c r="A3" t="s">
        <v>436</v>
      </c>
    </row>
    <row r="4" spans="1:1">
      <c r="A4" t="s">
        <v>437</v>
      </c>
    </row>
    <row r="5" spans="1:1">
      <c r="A5" t="s">
        <v>438</v>
      </c>
    </row>
    <row r="6" spans="1:1">
      <c r="A6" t="s">
        <v>439</v>
      </c>
    </row>
    <row r="7" spans="1:1">
      <c r="A7" s="1" t="s">
        <v>440</v>
      </c>
    </row>
    <row r="8" spans="1:1">
      <c r="A8" s="1" t="s">
        <v>441</v>
      </c>
    </row>
    <row r="9" spans="1:1">
      <c r="A9" s="1" t="s">
        <v>442</v>
      </c>
    </row>
    <row r="10" spans="1:1">
      <c r="A10" s="1" t="s">
        <v>443</v>
      </c>
    </row>
    <row r="11" spans="1:1">
      <c r="A11" s="1" t="s">
        <v>444</v>
      </c>
    </row>
    <row r="13" spans="1:1">
      <c r="A13" s="65" t="s">
        <v>445</v>
      </c>
    </row>
    <row r="14" spans="1:1">
      <c r="A14" s="2" t="s">
        <v>446</v>
      </c>
    </row>
    <row r="15" spans="1:1">
      <c r="A15" s="2" t="s">
        <v>447</v>
      </c>
    </row>
    <row r="16" spans="1:1">
      <c r="A16" s="2" t="s">
        <v>448</v>
      </c>
    </row>
    <row r="17" spans="1:1">
      <c r="A17" s="2" t="s">
        <v>449</v>
      </c>
    </row>
    <row r="18" spans="1:1">
      <c r="A18" s="66" t="s">
        <v>450</v>
      </c>
    </row>
    <row r="19" spans="1:1">
      <c r="A19" s="66" t="s">
        <v>451</v>
      </c>
    </row>
    <row r="20" spans="1:1">
      <c r="A20" s="66" t="s">
        <v>452</v>
      </c>
    </row>
    <row r="21" spans="1:1">
      <c r="A21" s="66" t="s">
        <v>453</v>
      </c>
    </row>
    <row r="22" spans="1:1">
      <c r="A22" s="66" t="s">
        <v>454</v>
      </c>
    </row>
    <row r="23" spans="1:1">
      <c r="A23" s="66" t="s">
        <v>455</v>
      </c>
    </row>
    <row r="24" spans="1:1">
      <c r="A24" s="66" t="s">
        <v>456</v>
      </c>
    </row>
    <row r="25" spans="1:1">
      <c r="A25" s="66" t="s">
        <v>457</v>
      </c>
    </row>
    <row r="26" spans="1:1">
      <c r="A26" s="66" t="s">
        <v>458</v>
      </c>
    </row>
    <row r="28" spans="1:1">
      <c r="A28" s="67" t="s">
        <v>459</v>
      </c>
    </row>
    <row r="29" spans="1:1">
      <c r="A29" s="67" t="s">
        <v>460</v>
      </c>
    </row>
    <row r="30" spans="1:1">
      <c r="A30" s="67" t="s">
        <v>461</v>
      </c>
    </row>
    <row r="31" spans="1:1">
      <c r="A31" s="67" t="s">
        <v>462</v>
      </c>
    </row>
    <row r="32" spans="1:1">
      <c r="A32" s="67" t="s">
        <v>463</v>
      </c>
    </row>
    <row r="33" spans="1:1">
      <c r="A33" s="67" t="s">
        <v>464</v>
      </c>
    </row>
    <row r="34" spans="1:1">
      <c r="A34" s="67" t="s">
        <v>465</v>
      </c>
    </row>
    <row r="35" spans="1:1">
      <c r="A35" s="67" t="s">
        <v>466</v>
      </c>
    </row>
    <row r="37" spans="1:1">
      <c r="A37" s="68" t="s">
        <v>467</v>
      </c>
    </row>
    <row r="38" spans="1:1">
      <c r="A38" s="68" t="s">
        <v>468</v>
      </c>
    </row>
    <row r="39" spans="1:1">
      <c r="A39" s="68" t="s">
        <v>469</v>
      </c>
    </row>
    <row r="40" spans="1:1">
      <c r="A40" s="68" t="s">
        <v>470</v>
      </c>
    </row>
    <row r="42" spans="1:1">
      <c r="A42" s="68" t="s">
        <v>471</v>
      </c>
    </row>
    <row r="43" spans="1:1">
      <c r="A43" s="68" t="s">
        <v>472</v>
      </c>
    </row>
    <row r="44" spans="1:1">
      <c r="A44" s="68" t="s">
        <v>473</v>
      </c>
    </row>
    <row r="45" spans="1:1">
      <c r="A45" s="68" t="s">
        <v>474</v>
      </c>
    </row>
    <row r="46" spans="1:1">
      <c r="A46" s="68" t="s">
        <v>475</v>
      </c>
    </row>
    <row r="47" spans="1:1">
      <c r="A47" s="68" t="s">
        <v>476</v>
      </c>
    </row>
    <row r="48" spans="1:1">
      <c r="A48" s="68" t="s">
        <v>477</v>
      </c>
    </row>
    <row r="49" spans="1:1">
      <c r="A49" s="68" t="s">
        <v>478</v>
      </c>
    </row>
    <row r="52" spans="1:1">
      <c r="A52" s="68" t="s">
        <v>479</v>
      </c>
    </row>
    <row r="53" spans="1:1">
      <c r="A53" s="68" t="s">
        <v>480</v>
      </c>
    </row>
    <row r="54" spans="1:1">
      <c r="A54" s="68" t="s">
        <v>481</v>
      </c>
    </row>
    <row r="55" spans="1:1">
      <c r="A55" s="68" t="s">
        <v>482</v>
      </c>
    </row>
    <row r="56" spans="1:1">
      <c r="A56" s="68" t="s">
        <v>483</v>
      </c>
    </row>
    <row r="57" spans="1:1">
      <c r="A57" s="68" t="s">
        <v>484</v>
      </c>
    </row>
    <row r="58" spans="1:1">
      <c r="A58" s="68" t="s">
        <v>485</v>
      </c>
    </row>
    <row r="63" spans="1:1">
      <c r="A63" s="9" t="s">
        <v>486</v>
      </c>
    </row>
    <row r="64" spans="1:1">
      <c r="A64" t="s">
        <v>487</v>
      </c>
    </row>
    <row r="65" spans="1:1">
      <c r="A65" t="s">
        <v>488</v>
      </c>
    </row>
    <row r="66" spans="1:1">
      <c r="A66" t="s">
        <v>489</v>
      </c>
    </row>
    <row r="67" spans="1:1">
      <c r="A67" t="s">
        <v>490</v>
      </c>
    </row>
  </sheetData>
  <phoneticPr fontId="3" type="noConversion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A930-C9F5-4598-9E9C-657C9830ABEF}">
  <dimension ref="A1:E19"/>
  <sheetViews>
    <sheetView topLeftCell="A4" zoomScale="115" zoomScaleNormal="115" workbookViewId="0">
      <selection activeCell="A10" sqref="A10:XFD10"/>
    </sheetView>
  </sheetViews>
  <sheetFormatPr defaultRowHeight="13.5"/>
  <cols>
    <col min="1" max="2" width="9.625" bestFit="1" customWidth="1"/>
    <col min="3" max="3" width="10.5" bestFit="1" customWidth="1"/>
    <col min="4" max="4" width="11.625" bestFit="1" customWidth="1"/>
    <col min="5" max="5" width="9.625" bestFit="1" customWidth="1"/>
  </cols>
  <sheetData>
    <row r="1" spans="1:5" ht="35.25">
      <c r="A1" s="238" t="s">
        <v>893</v>
      </c>
      <c r="B1" s="238"/>
      <c r="C1" s="238"/>
      <c r="D1" s="238"/>
      <c r="E1" s="238"/>
    </row>
    <row r="2" spans="1:5">
      <c r="A2" s="49" t="s">
        <v>72</v>
      </c>
      <c r="B2" s="50" t="s">
        <v>128</v>
      </c>
      <c r="C2" s="50" t="s">
        <v>147</v>
      </c>
      <c r="D2" s="50" t="s">
        <v>66</v>
      </c>
      <c r="E2" s="50" t="s">
        <v>387</v>
      </c>
    </row>
    <row r="3" spans="1:5">
      <c r="A3" s="88" t="s">
        <v>153</v>
      </c>
      <c r="B3" s="5">
        <v>140</v>
      </c>
      <c r="C3" s="5">
        <v>140</v>
      </c>
      <c r="D3" s="14">
        <v>10430</v>
      </c>
      <c r="E3" s="14">
        <v>9870</v>
      </c>
    </row>
    <row r="4" spans="1:5">
      <c r="A4" s="88" t="s">
        <v>152</v>
      </c>
      <c r="B4" s="5">
        <v>160</v>
      </c>
      <c r="C4" s="5">
        <v>160</v>
      </c>
      <c r="D4" s="14">
        <v>13520</v>
      </c>
      <c r="E4" s="14">
        <v>12880</v>
      </c>
    </row>
    <row r="5" spans="1:5">
      <c r="A5" s="88" t="s">
        <v>154</v>
      </c>
      <c r="B5" s="5">
        <v>160</v>
      </c>
      <c r="C5" s="5">
        <v>160</v>
      </c>
      <c r="D5" s="14">
        <v>13520</v>
      </c>
      <c r="E5" s="14">
        <v>12880</v>
      </c>
    </row>
    <row r="6" spans="1:5">
      <c r="A6" s="88" t="s">
        <v>75</v>
      </c>
      <c r="B6" s="5">
        <v>160</v>
      </c>
      <c r="C6" s="5">
        <v>160</v>
      </c>
      <c r="D6" s="14">
        <v>13520</v>
      </c>
      <c r="E6" s="14">
        <v>12880</v>
      </c>
    </row>
    <row r="7" spans="1:5">
      <c r="A7" s="54" t="s">
        <v>76</v>
      </c>
      <c r="B7" s="85">
        <v>135</v>
      </c>
      <c r="C7" s="10">
        <v>160</v>
      </c>
      <c r="D7" s="14">
        <v>13520</v>
      </c>
      <c r="E7" s="14">
        <v>12880</v>
      </c>
    </row>
    <row r="8" spans="1:5">
      <c r="A8" s="54" t="s">
        <v>151</v>
      </c>
      <c r="B8" s="85">
        <v>100</v>
      </c>
      <c r="C8" s="10">
        <v>160</v>
      </c>
      <c r="D8" s="14">
        <v>13520</v>
      </c>
      <c r="E8" s="14">
        <v>12880</v>
      </c>
    </row>
    <row r="9" spans="1:5">
      <c r="A9" s="54" t="s">
        <v>83</v>
      </c>
      <c r="B9" s="85">
        <v>127</v>
      </c>
      <c r="C9" s="10">
        <v>160</v>
      </c>
      <c r="D9" s="14">
        <v>13520</v>
      </c>
      <c r="E9" s="14">
        <v>12880</v>
      </c>
    </row>
    <row r="10" spans="1:5">
      <c r="A10" s="54" t="s">
        <v>157</v>
      </c>
      <c r="B10" s="85">
        <v>100</v>
      </c>
      <c r="C10" s="55">
        <v>120</v>
      </c>
      <c r="D10" s="14">
        <v>7740</v>
      </c>
      <c r="E10" s="14">
        <v>7260</v>
      </c>
    </row>
    <row r="11" spans="1:5">
      <c r="A11" s="54" t="s">
        <v>149</v>
      </c>
      <c r="B11" s="85">
        <v>100</v>
      </c>
      <c r="C11" s="10">
        <v>160</v>
      </c>
      <c r="D11" s="14">
        <v>13520</v>
      </c>
      <c r="E11" s="14">
        <v>12880</v>
      </c>
    </row>
    <row r="12" spans="1:5">
      <c r="A12" s="88" t="s">
        <v>74</v>
      </c>
      <c r="B12" s="5">
        <v>140</v>
      </c>
      <c r="C12" s="5">
        <v>140</v>
      </c>
      <c r="D12" s="14">
        <v>10430</v>
      </c>
      <c r="E12" s="14">
        <v>9870</v>
      </c>
    </row>
    <row r="13" spans="1:5">
      <c r="A13" s="54" t="s">
        <v>158</v>
      </c>
      <c r="B13" s="85">
        <v>10</v>
      </c>
      <c r="C13" s="10">
        <v>160</v>
      </c>
      <c r="D13" s="14">
        <v>13520</v>
      </c>
      <c r="E13" s="14">
        <v>12880</v>
      </c>
    </row>
    <row r="14" spans="1:5">
      <c r="A14" s="54" t="s">
        <v>148</v>
      </c>
      <c r="B14" s="85">
        <v>10</v>
      </c>
      <c r="C14" s="10">
        <v>160</v>
      </c>
      <c r="D14" s="14">
        <v>13520</v>
      </c>
      <c r="E14" s="14">
        <v>12880</v>
      </c>
    </row>
    <row r="15" spans="1:5">
      <c r="A15" s="54" t="s">
        <v>150</v>
      </c>
      <c r="B15" s="85">
        <v>109</v>
      </c>
      <c r="C15" s="10">
        <v>160</v>
      </c>
      <c r="D15" s="14">
        <v>13520</v>
      </c>
      <c r="E15" s="14">
        <v>12880</v>
      </c>
    </row>
    <row r="16" spans="1:5">
      <c r="A16" s="54" t="s">
        <v>159</v>
      </c>
      <c r="B16" s="85">
        <v>109</v>
      </c>
      <c r="C16" s="10">
        <v>160</v>
      </c>
      <c r="D16" s="14">
        <v>13520</v>
      </c>
      <c r="E16" s="14">
        <v>12880</v>
      </c>
    </row>
    <row r="17" spans="1:5">
      <c r="A17" s="88" t="s">
        <v>77</v>
      </c>
      <c r="B17" s="5">
        <v>160</v>
      </c>
      <c r="C17" s="5">
        <v>160</v>
      </c>
      <c r="D17" s="14">
        <v>13520</v>
      </c>
      <c r="E17" s="14">
        <v>12880</v>
      </c>
    </row>
    <row r="18" spans="1:5">
      <c r="A18" s="54" t="s">
        <v>78</v>
      </c>
      <c r="B18" s="85">
        <v>100</v>
      </c>
      <c r="C18" s="10">
        <v>160</v>
      </c>
      <c r="D18" s="14">
        <v>13520</v>
      </c>
      <c r="E18" s="14">
        <v>12880</v>
      </c>
    </row>
    <row r="19" spans="1:5">
      <c r="A19" s="328">
        <f ca="1">NOW()</f>
        <v>46115.288208217593</v>
      </c>
      <c r="B19" s="329"/>
      <c r="C19" s="240"/>
      <c r="D19" s="58">
        <f>SUM(D3:D18)</f>
        <v>204360</v>
      </c>
      <c r="E19" s="12">
        <f>SUM(E3:E18)</f>
        <v>194440</v>
      </c>
    </row>
  </sheetData>
  <mergeCells count="2">
    <mergeCell ref="A1:E1"/>
    <mergeCell ref="A19:C1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5783-EF73-412C-BC81-3F9BB9356FCB}">
  <dimension ref="A108:C109"/>
  <sheetViews>
    <sheetView topLeftCell="A145" zoomScale="55" zoomScaleNormal="55" workbookViewId="0">
      <selection activeCell="E114" sqref="E114"/>
    </sheetView>
  </sheetViews>
  <sheetFormatPr defaultRowHeight="13.5"/>
  <sheetData>
    <row r="108" spans="1:3">
      <c r="A108" s="236">
        <f>100000*200</f>
        <v>20000000</v>
      </c>
      <c r="B108" s="236"/>
      <c r="C108" s="236"/>
    </row>
    <row r="109" spans="1:3">
      <c r="A109" s="236"/>
      <c r="B109" s="236"/>
      <c r="C109" s="236"/>
    </row>
  </sheetData>
  <mergeCells count="1">
    <mergeCell ref="A108:C109"/>
  </mergeCells>
  <phoneticPr fontId="3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6510-1584-4070-9718-F837D44AD82B}">
  <dimension ref="A1:D90"/>
  <sheetViews>
    <sheetView topLeftCell="A82" zoomScale="145" zoomScaleNormal="145" workbookViewId="0">
      <selection activeCell="C90" sqref="C90"/>
    </sheetView>
  </sheetViews>
  <sheetFormatPr defaultRowHeight="13.5"/>
  <cols>
    <col min="2" max="3" width="11" customWidth="1"/>
  </cols>
  <sheetData>
    <row r="1" spans="1:4">
      <c r="A1" s="331" t="s">
        <v>396</v>
      </c>
      <c r="B1" s="331"/>
      <c r="C1" s="331"/>
      <c r="D1" s="331"/>
    </row>
    <row r="2" spans="1:4">
      <c r="A2" s="332"/>
      <c r="B2" s="332"/>
      <c r="C2" s="332"/>
      <c r="D2" s="332"/>
    </row>
    <row r="3" spans="1:4">
      <c r="A3" s="5" t="s">
        <v>392</v>
      </c>
      <c r="B3" s="5" t="s">
        <v>394</v>
      </c>
      <c r="C3" s="5" t="s">
        <v>395</v>
      </c>
      <c r="D3" s="5" t="s">
        <v>393</v>
      </c>
    </row>
    <row r="4" spans="1:4">
      <c r="A4" s="5">
        <v>1</v>
      </c>
      <c r="B4" s="5">
        <v>14</v>
      </c>
      <c r="C4" s="5">
        <f>6+6</f>
        <v>12</v>
      </c>
      <c r="D4" s="5">
        <f>C4*B4*A4</f>
        <v>168</v>
      </c>
    </row>
    <row r="5" spans="1:4">
      <c r="A5" s="5">
        <v>2</v>
      </c>
      <c r="B5" s="5">
        <v>14</v>
      </c>
      <c r="C5" s="5">
        <f t="shared" ref="C5:C26" si="0">6+6</f>
        <v>12</v>
      </c>
      <c r="D5" s="5">
        <f t="shared" ref="D5:D9" si="1">C5*B5*A5</f>
        <v>336</v>
      </c>
    </row>
    <row r="6" spans="1:4">
      <c r="A6" s="5">
        <v>3</v>
      </c>
      <c r="B6" s="5">
        <v>14</v>
      </c>
      <c r="C6" s="5">
        <f t="shared" si="0"/>
        <v>12</v>
      </c>
      <c r="D6" s="5">
        <f t="shared" si="1"/>
        <v>504</v>
      </c>
    </row>
    <row r="7" spans="1:4">
      <c r="A7" s="5">
        <v>4</v>
      </c>
      <c r="B7" s="5">
        <v>14</v>
      </c>
      <c r="C7" s="5">
        <f t="shared" si="0"/>
        <v>12</v>
      </c>
      <c r="D7" s="5">
        <f t="shared" si="1"/>
        <v>672</v>
      </c>
    </row>
    <row r="8" spans="1:4">
      <c r="A8" s="5">
        <v>5</v>
      </c>
      <c r="B8" s="5">
        <v>14</v>
      </c>
      <c r="C8" s="5">
        <f t="shared" si="0"/>
        <v>12</v>
      </c>
      <c r="D8" s="5">
        <f t="shared" si="1"/>
        <v>840</v>
      </c>
    </row>
    <row r="9" spans="1:4">
      <c r="A9" s="5">
        <v>6</v>
      </c>
      <c r="B9" s="5">
        <v>14</v>
      </c>
      <c r="C9" s="5">
        <f t="shared" si="0"/>
        <v>12</v>
      </c>
      <c r="D9" s="5">
        <f t="shared" si="1"/>
        <v>1008</v>
      </c>
    </row>
    <row r="10" spans="1:4">
      <c r="A10" s="5">
        <v>7</v>
      </c>
      <c r="B10" s="5">
        <v>14</v>
      </c>
      <c r="C10" s="5">
        <f t="shared" si="0"/>
        <v>12</v>
      </c>
      <c r="D10" s="5">
        <f t="shared" ref="D10:D12" si="2">C10*B10*A10</f>
        <v>1176</v>
      </c>
    </row>
    <row r="11" spans="1:4">
      <c r="A11" s="5">
        <v>8</v>
      </c>
      <c r="B11" s="5">
        <v>14</v>
      </c>
      <c r="C11" s="5">
        <f t="shared" si="0"/>
        <v>12</v>
      </c>
      <c r="D11" s="5">
        <f t="shared" si="2"/>
        <v>1344</v>
      </c>
    </row>
    <row r="12" spans="1:4">
      <c r="A12" s="5">
        <v>9</v>
      </c>
      <c r="B12" s="5">
        <v>14</v>
      </c>
      <c r="C12" s="5">
        <f t="shared" si="0"/>
        <v>12</v>
      </c>
      <c r="D12" s="5">
        <f t="shared" si="2"/>
        <v>1512</v>
      </c>
    </row>
    <row r="13" spans="1:4">
      <c r="A13" s="5">
        <v>10</v>
      </c>
      <c r="B13" s="5">
        <v>14</v>
      </c>
      <c r="C13" s="5">
        <f t="shared" si="0"/>
        <v>12</v>
      </c>
      <c r="D13" s="5">
        <f t="shared" ref="D13:D15" si="3">C13*B13*A13</f>
        <v>1680</v>
      </c>
    </row>
    <row r="14" spans="1:4">
      <c r="A14" s="5">
        <v>11</v>
      </c>
      <c r="B14" s="5">
        <v>14</v>
      </c>
      <c r="C14" s="5">
        <f t="shared" si="0"/>
        <v>12</v>
      </c>
      <c r="D14" s="5">
        <f t="shared" si="3"/>
        <v>1848</v>
      </c>
    </row>
    <row r="15" spans="1:4">
      <c r="A15" s="5">
        <v>12</v>
      </c>
      <c r="B15" s="5">
        <v>14</v>
      </c>
      <c r="C15" s="5">
        <f t="shared" si="0"/>
        <v>12</v>
      </c>
      <c r="D15" s="5">
        <f t="shared" si="3"/>
        <v>2016</v>
      </c>
    </row>
    <row r="16" spans="1:4">
      <c r="A16" s="5">
        <v>13</v>
      </c>
      <c r="B16" s="5">
        <v>14</v>
      </c>
      <c r="C16" s="5">
        <f t="shared" si="0"/>
        <v>12</v>
      </c>
      <c r="D16" s="5">
        <f t="shared" ref="D16" si="4">C16*B16*A16</f>
        <v>2184</v>
      </c>
    </row>
    <row r="17" spans="1:4">
      <c r="A17" s="5">
        <v>14</v>
      </c>
      <c r="B17" s="5">
        <v>14</v>
      </c>
      <c r="C17" s="5">
        <f t="shared" si="0"/>
        <v>12</v>
      </c>
      <c r="D17" s="5">
        <f t="shared" ref="D17" si="5">C17*B17*A17</f>
        <v>2352</v>
      </c>
    </row>
    <row r="18" spans="1:4">
      <c r="A18" s="5">
        <v>15</v>
      </c>
      <c r="B18" s="5">
        <v>14</v>
      </c>
      <c r="C18" s="5">
        <f t="shared" si="0"/>
        <v>12</v>
      </c>
      <c r="D18" s="5">
        <f t="shared" ref="D18:D25" si="6">C18*B18*A18</f>
        <v>2520</v>
      </c>
    </row>
    <row r="19" spans="1:4">
      <c r="A19" s="5">
        <v>16</v>
      </c>
      <c r="B19" s="5">
        <v>14</v>
      </c>
      <c r="C19" s="5">
        <f t="shared" si="0"/>
        <v>12</v>
      </c>
      <c r="D19" s="5">
        <f t="shared" ref="D19:D20" si="7">C19*B19*A19</f>
        <v>2688</v>
      </c>
    </row>
    <row r="20" spans="1:4">
      <c r="A20" s="5">
        <v>17</v>
      </c>
      <c r="B20" s="5">
        <v>14</v>
      </c>
      <c r="C20" s="5">
        <f t="shared" si="0"/>
        <v>12</v>
      </c>
      <c r="D20" s="5">
        <f t="shared" si="7"/>
        <v>2856</v>
      </c>
    </row>
    <row r="21" spans="1:4">
      <c r="A21" s="5">
        <v>18</v>
      </c>
      <c r="B21" s="5">
        <v>14</v>
      </c>
      <c r="C21" s="5">
        <f t="shared" si="0"/>
        <v>12</v>
      </c>
      <c r="D21" s="5">
        <f t="shared" si="6"/>
        <v>3024</v>
      </c>
    </row>
    <row r="22" spans="1:4">
      <c r="A22" s="5">
        <v>19</v>
      </c>
      <c r="B22" s="5">
        <v>14</v>
      </c>
      <c r="C22" s="5">
        <f t="shared" si="0"/>
        <v>12</v>
      </c>
      <c r="D22" s="5">
        <f t="shared" si="6"/>
        <v>3192</v>
      </c>
    </row>
    <row r="23" spans="1:4">
      <c r="A23" s="5">
        <v>20</v>
      </c>
      <c r="B23" s="5">
        <v>14</v>
      </c>
      <c r="C23" s="5">
        <f t="shared" si="0"/>
        <v>12</v>
      </c>
      <c r="D23" s="5">
        <f t="shared" si="6"/>
        <v>3360</v>
      </c>
    </row>
    <row r="24" spans="1:4">
      <c r="A24" s="5">
        <v>21</v>
      </c>
      <c r="B24" s="5">
        <v>14</v>
      </c>
      <c r="C24" s="5">
        <f t="shared" si="0"/>
        <v>12</v>
      </c>
      <c r="D24" s="5">
        <f t="shared" si="6"/>
        <v>3528</v>
      </c>
    </row>
    <row r="25" spans="1:4">
      <c r="A25" s="5">
        <v>22</v>
      </c>
      <c r="B25" s="5">
        <v>14</v>
      </c>
      <c r="C25" s="5">
        <f t="shared" si="0"/>
        <v>12</v>
      </c>
      <c r="D25" s="5">
        <f t="shared" si="6"/>
        <v>3696</v>
      </c>
    </row>
    <row r="26" spans="1:4">
      <c r="A26" s="5">
        <v>23</v>
      </c>
      <c r="B26" s="5">
        <v>14</v>
      </c>
      <c r="C26" s="5">
        <f t="shared" si="0"/>
        <v>12</v>
      </c>
      <c r="D26" s="5">
        <f t="shared" ref="D26" si="8">C26*B26*A26</f>
        <v>3864</v>
      </c>
    </row>
    <row r="27" spans="1:4">
      <c r="A27" s="331" t="s">
        <v>397</v>
      </c>
      <c r="B27" s="331"/>
      <c r="C27" s="331"/>
      <c r="D27" s="331"/>
    </row>
    <row r="28" spans="1:4">
      <c r="A28" s="332"/>
      <c r="B28" s="332"/>
      <c r="C28" s="332"/>
      <c r="D28" s="332"/>
    </row>
    <row r="29" spans="1:4">
      <c r="A29" s="5" t="s">
        <v>392</v>
      </c>
      <c r="B29" s="5" t="s">
        <v>394</v>
      </c>
      <c r="C29" s="5" t="s">
        <v>395</v>
      </c>
      <c r="D29" s="5" t="s">
        <v>393</v>
      </c>
    </row>
    <row r="30" spans="1:4">
      <c r="A30" s="5">
        <v>1</v>
      </c>
      <c r="B30" s="5">
        <v>14</v>
      </c>
      <c r="C30" s="5">
        <f>12+12</f>
        <v>24</v>
      </c>
      <c r="D30" s="5">
        <f>C30*B30*A30</f>
        <v>336</v>
      </c>
    </row>
    <row r="31" spans="1:4">
      <c r="A31" s="5">
        <v>2</v>
      </c>
      <c r="B31" s="5">
        <v>14</v>
      </c>
      <c r="C31" s="5">
        <f t="shared" ref="C31:C39" si="9">12+12</f>
        <v>24</v>
      </c>
      <c r="D31" s="5">
        <f t="shared" ref="D31:D35" si="10">C31*B31*A31</f>
        <v>672</v>
      </c>
    </row>
    <row r="32" spans="1:4">
      <c r="A32" s="5">
        <v>3</v>
      </c>
      <c r="B32" s="5">
        <v>14</v>
      </c>
      <c r="C32" s="5">
        <f t="shared" si="9"/>
        <v>24</v>
      </c>
      <c r="D32" s="5">
        <f t="shared" si="10"/>
        <v>1008</v>
      </c>
    </row>
    <row r="33" spans="1:4">
      <c r="A33" s="5">
        <v>4</v>
      </c>
      <c r="B33" s="5">
        <v>14</v>
      </c>
      <c r="C33" s="5">
        <f t="shared" si="9"/>
        <v>24</v>
      </c>
      <c r="D33" s="5">
        <f t="shared" si="10"/>
        <v>1344</v>
      </c>
    </row>
    <row r="34" spans="1:4">
      <c r="A34" s="5">
        <v>5</v>
      </c>
      <c r="B34" s="5">
        <v>14</v>
      </c>
      <c r="C34" s="5">
        <f t="shared" si="9"/>
        <v>24</v>
      </c>
      <c r="D34" s="5">
        <f t="shared" si="10"/>
        <v>1680</v>
      </c>
    </row>
    <row r="35" spans="1:4">
      <c r="A35" s="5">
        <v>6</v>
      </c>
      <c r="B35" s="5">
        <v>14</v>
      </c>
      <c r="C35" s="5">
        <f t="shared" si="9"/>
        <v>24</v>
      </c>
      <c r="D35" s="5">
        <f t="shared" si="10"/>
        <v>2016</v>
      </c>
    </row>
    <row r="36" spans="1:4">
      <c r="A36" s="5">
        <v>7</v>
      </c>
      <c r="B36" s="5">
        <v>14</v>
      </c>
      <c r="C36" s="5">
        <f t="shared" si="9"/>
        <v>24</v>
      </c>
      <c r="D36" s="5">
        <f t="shared" ref="D36" si="11">C36*B36*A36</f>
        <v>2352</v>
      </c>
    </row>
    <row r="37" spans="1:4">
      <c r="A37" s="5">
        <v>8</v>
      </c>
      <c r="B37" s="5">
        <v>15</v>
      </c>
      <c r="C37" s="5">
        <f t="shared" si="9"/>
        <v>24</v>
      </c>
      <c r="D37" s="5">
        <f t="shared" ref="D37:D38" si="12">C37*B37*A37</f>
        <v>2880</v>
      </c>
    </row>
    <row r="38" spans="1:4">
      <c r="A38" s="5">
        <v>9</v>
      </c>
      <c r="B38" s="5">
        <v>16</v>
      </c>
      <c r="C38" s="5">
        <f t="shared" si="9"/>
        <v>24</v>
      </c>
      <c r="D38" s="5">
        <f t="shared" si="12"/>
        <v>3456</v>
      </c>
    </row>
    <row r="39" spans="1:4">
      <c r="A39" s="5">
        <v>10</v>
      </c>
      <c r="B39" s="5">
        <v>16</v>
      </c>
      <c r="C39" s="5">
        <f t="shared" si="9"/>
        <v>24</v>
      </c>
      <c r="D39" s="5">
        <f t="shared" ref="D39" si="13">C39*B39*A39</f>
        <v>3840</v>
      </c>
    </row>
    <row r="41" spans="1:4">
      <c r="A41" s="331" t="s">
        <v>398</v>
      </c>
      <c r="B41" s="331"/>
      <c r="C41" s="331"/>
      <c r="D41" s="331"/>
    </row>
    <row r="42" spans="1:4">
      <c r="A42" s="332"/>
      <c r="B42" s="332"/>
      <c r="C42" s="332"/>
      <c r="D42" s="332"/>
    </row>
    <row r="43" spans="1:4">
      <c r="A43" s="5" t="s">
        <v>392</v>
      </c>
      <c r="B43" s="5" t="s">
        <v>394</v>
      </c>
      <c r="C43" s="5" t="s">
        <v>395</v>
      </c>
      <c r="D43" s="5" t="s">
        <v>393</v>
      </c>
    </row>
    <row r="44" spans="1:4">
      <c r="A44" s="5">
        <v>1</v>
      </c>
      <c r="B44" s="5">
        <v>14</v>
      </c>
      <c r="C44" s="5">
        <f>15+15</f>
        <v>30</v>
      </c>
      <c r="D44" s="5">
        <f>C44*B44*A44</f>
        <v>420</v>
      </c>
    </row>
    <row r="45" spans="1:4">
      <c r="A45" s="5">
        <v>2</v>
      </c>
      <c r="B45" s="5">
        <v>14</v>
      </c>
      <c r="C45" s="5">
        <f t="shared" ref="C45:C52" si="14">15+15</f>
        <v>30</v>
      </c>
      <c r="D45" s="5">
        <f t="shared" ref="D45:D50" si="15">C45*B45*A45</f>
        <v>840</v>
      </c>
    </row>
    <row r="46" spans="1:4">
      <c r="A46" s="5">
        <v>3</v>
      </c>
      <c r="B46" s="5">
        <v>14</v>
      </c>
      <c r="C46" s="5">
        <f t="shared" si="14"/>
        <v>30</v>
      </c>
      <c r="D46" s="5">
        <f t="shared" si="15"/>
        <v>1260</v>
      </c>
    </row>
    <row r="47" spans="1:4">
      <c r="A47" s="5">
        <v>4</v>
      </c>
      <c r="B47" s="5">
        <v>14</v>
      </c>
      <c r="C47" s="5">
        <f t="shared" si="14"/>
        <v>30</v>
      </c>
      <c r="D47" s="5">
        <f t="shared" si="15"/>
        <v>1680</v>
      </c>
    </row>
    <row r="48" spans="1:4">
      <c r="A48" s="5">
        <v>5</v>
      </c>
      <c r="B48" s="5">
        <v>14</v>
      </c>
      <c r="C48" s="5">
        <f t="shared" si="14"/>
        <v>30</v>
      </c>
      <c r="D48" s="5">
        <f t="shared" si="15"/>
        <v>2100</v>
      </c>
    </row>
    <row r="49" spans="1:4">
      <c r="A49" s="5">
        <v>6</v>
      </c>
      <c r="B49" s="5">
        <v>14</v>
      </c>
      <c r="C49" s="5">
        <f t="shared" si="14"/>
        <v>30</v>
      </c>
      <c r="D49" s="5">
        <f t="shared" si="15"/>
        <v>2520</v>
      </c>
    </row>
    <row r="50" spans="1:4">
      <c r="A50" s="5">
        <v>7</v>
      </c>
      <c r="B50" s="5">
        <v>14</v>
      </c>
      <c r="C50" s="5">
        <f t="shared" si="14"/>
        <v>30</v>
      </c>
      <c r="D50" s="5">
        <f t="shared" si="15"/>
        <v>2940</v>
      </c>
    </row>
    <row r="51" spans="1:4">
      <c r="A51" s="5">
        <v>8</v>
      </c>
      <c r="B51" s="5">
        <v>14</v>
      </c>
      <c r="C51" s="5">
        <f t="shared" si="14"/>
        <v>30</v>
      </c>
      <c r="D51" s="5">
        <f t="shared" ref="D51" si="16">C51*B51*A51</f>
        <v>3360</v>
      </c>
    </row>
    <row r="52" spans="1:4">
      <c r="A52" s="5">
        <v>9</v>
      </c>
      <c r="B52" s="5">
        <v>14</v>
      </c>
      <c r="C52" s="5">
        <f t="shared" si="14"/>
        <v>30</v>
      </c>
      <c r="D52" s="5">
        <f t="shared" ref="D52" si="17">C52*B52*A52</f>
        <v>3780</v>
      </c>
    </row>
    <row r="53" spans="1:4">
      <c r="A53" s="331" t="s">
        <v>399</v>
      </c>
      <c r="B53" s="331"/>
      <c r="C53" s="331"/>
      <c r="D53" s="331"/>
    </row>
    <row r="54" spans="1:4">
      <c r="A54" s="332"/>
      <c r="B54" s="332"/>
      <c r="C54" s="332"/>
      <c r="D54" s="332"/>
    </row>
    <row r="55" spans="1:4">
      <c r="A55" s="5" t="s">
        <v>392</v>
      </c>
      <c r="B55" s="5" t="s">
        <v>394</v>
      </c>
      <c r="C55" s="5" t="s">
        <v>395</v>
      </c>
      <c r="D55" s="5" t="s">
        <v>393</v>
      </c>
    </row>
    <row r="56" spans="1:4">
      <c r="A56" s="5">
        <v>1</v>
      </c>
      <c r="B56" s="5">
        <v>14</v>
      </c>
      <c r="C56" s="5">
        <f>24+24</f>
        <v>48</v>
      </c>
      <c r="D56" s="5">
        <f>C56*B56*A56</f>
        <v>672</v>
      </c>
    </row>
    <row r="57" spans="1:4">
      <c r="A57" s="5">
        <v>2</v>
      </c>
      <c r="B57" s="5">
        <v>14</v>
      </c>
      <c r="C57" s="5">
        <f t="shared" ref="C57:C62" si="18">24+24</f>
        <v>48</v>
      </c>
      <c r="D57" s="5">
        <f t="shared" ref="D57:D62" si="19">C57*B57*A57</f>
        <v>1344</v>
      </c>
    </row>
    <row r="58" spans="1:4">
      <c r="A58" s="5">
        <v>3</v>
      </c>
      <c r="B58" s="5">
        <v>14</v>
      </c>
      <c r="C58" s="5">
        <f t="shared" si="18"/>
        <v>48</v>
      </c>
      <c r="D58" s="5">
        <f t="shared" si="19"/>
        <v>2016</v>
      </c>
    </row>
    <row r="59" spans="1:4">
      <c r="A59" s="5">
        <v>4</v>
      </c>
      <c r="B59" s="5">
        <v>14</v>
      </c>
      <c r="C59" s="5">
        <f t="shared" si="18"/>
        <v>48</v>
      </c>
      <c r="D59" s="5">
        <f t="shared" si="19"/>
        <v>2688</v>
      </c>
    </row>
    <row r="60" spans="1:4">
      <c r="A60" s="5">
        <v>5</v>
      </c>
      <c r="B60" s="5">
        <v>14</v>
      </c>
      <c r="C60" s="5">
        <f t="shared" si="18"/>
        <v>48</v>
      </c>
      <c r="D60" s="5">
        <f t="shared" si="19"/>
        <v>3360</v>
      </c>
    </row>
    <row r="61" spans="1:4">
      <c r="A61" s="5">
        <v>6</v>
      </c>
      <c r="B61" s="5">
        <v>14</v>
      </c>
      <c r="C61" s="5">
        <f t="shared" si="18"/>
        <v>48</v>
      </c>
      <c r="D61" s="5">
        <f t="shared" si="19"/>
        <v>4032</v>
      </c>
    </row>
    <row r="62" spans="1:4">
      <c r="A62" s="5">
        <v>7</v>
      </c>
      <c r="B62" s="5">
        <v>14</v>
      </c>
      <c r="C62" s="5">
        <f t="shared" si="18"/>
        <v>48</v>
      </c>
      <c r="D62" s="5">
        <f t="shared" si="19"/>
        <v>4704</v>
      </c>
    </row>
    <row r="64" spans="1:4">
      <c r="A64" s="331" t="s">
        <v>400</v>
      </c>
      <c r="B64" s="331"/>
      <c r="C64" s="331"/>
      <c r="D64" s="331"/>
    </row>
    <row r="65" spans="1:4">
      <c r="A65" s="332"/>
      <c r="B65" s="332"/>
      <c r="C65" s="332"/>
      <c r="D65" s="332"/>
    </row>
    <row r="66" spans="1:4">
      <c r="A66" s="5" t="s">
        <v>392</v>
      </c>
      <c r="B66" s="5" t="s">
        <v>394</v>
      </c>
      <c r="C66" s="5" t="s">
        <v>395</v>
      </c>
      <c r="D66" s="5" t="s">
        <v>393</v>
      </c>
    </row>
    <row r="67" spans="1:4">
      <c r="A67" s="5">
        <v>1</v>
      </c>
      <c r="B67" s="5">
        <v>14</v>
      </c>
      <c r="C67" s="5">
        <f>24+24</f>
        <v>48</v>
      </c>
      <c r="D67" s="5">
        <f>C67*B67*A67</f>
        <v>672</v>
      </c>
    </row>
    <row r="68" spans="1:4">
      <c r="A68" s="5">
        <v>2</v>
      </c>
      <c r="B68" s="5">
        <v>14</v>
      </c>
      <c r="C68" s="5">
        <f t="shared" ref="C68:C73" si="20">24+24</f>
        <v>48</v>
      </c>
      <c r="D68" s="5">
        <f t="shared" ref="D68:D73" si="21">C68*B68*A68</f>
        <v>1344</v>
      </c>
    </row>
    <row r="69" spans="1:4">
      <c r="A69" s="5">
        <v>3</v>
      </c>
      <c r="B69" s="5">
        <v>14</v>
      </c>
      <c r="C69" s="5">
        <f t="shared" si="20"/>
        <v>48</v>
      </c>
      <c r="D69" s="5">
        <f t="shared" si="21"/>
        <v>2016</v>
      </c>
    </row>
    <row r="70" spans="1:4">
      <c r="A70" s="5">
        <v>4</v>
      </c>
      <c r="B70" s="5">
        <v>14</v>
      </c>
      <c r="C70" s="5">
        <f t="shared" si="20"/>
        <v>48</v>
      </c>
      <c r="D70" s="5">
        <f t="shared" si="21"/>
        <v>2688</v>
      </c>
    </row>
    <row r="71" spans="1:4">
      <c r="A71" s="5">
        <v>5</v>
      </c>
      <c r="B71" s="5">
        <v>14</v>
      </c>
      <c r="C71" s="5">
        <f t="shared" si="20"/>
        <v>48</v>
      </c>
      <c r="D71" s="5">
        <f t="shared" si="21"/>
        <v>3360</v>
      </c>
    </row>
    <row r="72" spans="1:4">
      <c r="A72" s="5">
        <v>6</v>
      </c>
      <c r="B72" s="5">
        <v>14</v>
      </c>
      <c r="C72" s="5">
        <f t="shared" si="20"/>
        <v>48</v>
      </c>
      <c r="D72" s="5">
        <f t="shared" si="21"/>
        <v>4032</v>
      </c>
    </row>
    <row r="73" spans="1:4">
      <c r="A73" s="5">
        <v>7</v>
      </c>
      <c r="B73" s="5">
        <v>14</v>
      </c>
      <c r="C73" s="5">
        <f t="shared" si="20"/>
        <v>48</v>
      </c>
      <c r="D73" s="5">
        <f t="shared" si="21"/>
        <v>4704</v>
      </c>
    </row>
    <row r="75" spans="1:4" ht="20.25">
      <c r="A75" s="330" t="s">
        <v>425</v>
      </c>
      <c r="B75" s="330"/>
      <c r="C75" s="330"/>
      <c r="D75" s="330"/>
    </row>
    <row r="76" spans="1:4">
      <c r="A76" s="21" t="s">
        <v>107</v>
      </c>
      <c r="B76" s="21" t="s">
        <v>423</v>
      </c>
      <c r="C76" s="21" t="s">
        <v>54</v>
      </c>
      <c r="D76" s="21" t="s">
        <v>424</v>
      </c>
    </row>
    <row r="77" spans="1:4">
      <c r="A77" s="21" t="s">
        <v>418</v>
      </c>
      <c r="B77" s="21">
        <v>6</v>
      </c>
      <c r="C77" s="21">
        <f>D77/B77</f>
        <v>625</v>
      </c>
      <c r="D77" s="21">
        <v>3750</v>
      </c>
    </row>
    <row r="78" spans="1:4">
      <c r="A78" s="21" t="s">
        <v>419</v>
      </c>
      <c r="B78" s="21">
        <v>12</v>
      </c>
      <c r="C78" s="21">
        <f t="shared" ref="C78:C81" si="22">D78/B78</f>
        <v>312.5</v>
      </c>
      <c r="D78" s="21">
        <v>3750</v>
      </c>
    </row>
    <row r="79" spans="1:4">
      <c r="A79" s="21" t="s">
        <v>420</v>
      </c>
      <c r="B79" s="21">
        <v>15</v>
      </c>
      <c r="C79" s="21">
        <f t="shared" si="22"/>
        <v>250</v>
      </c>
      <c r="D79" s="21">
        <v>3750</v>
      </c>
    </row>
    <row r="80" spans="1:4">
      <c r="A80" s="21" t="s">
        <v>421</v>
      </c>
      <c r="B80" s="21">
        <v>24</v>
      </c>
      <c r="C80" s="21">
        <f t="shared" si="22"/>
        <v>156.25</v>
      </c>
      <c r="D80" s="21">
        <v>3750</v>
      </c>
    </row>
    <row r="81" spans="1:4">
      <c r="A81" s="21" t="s">
        <v>422</v>
      </c>
      <c r="B81" s="21">
        <v>24</v>
      </c>
      <c r="C81" s="21">
        <f t="shared" si="22"/>
        <v>156.25</v>
      </c>
      <c r="D81" s="21">
        <v>3750</v>
      </c>
    </row>
    <row r="83" spans="1:4" ht="20.25">
      <c r="A83" s="330" t="s">
        <v>425</v>
      </c>
      <c r="B83" s="330"/>
      <c r="C83" s="330"/>
      <c r="D83" s="330"/>
    </row>
    <row r="84" spans="1:4">
      <c r="A84" s="21" t="s">
        <v>107</v>
      </c>
      <c r="B84" s="21" t="s">
        <v>426</v>
      </c>
      <c r="C84" s="21" t="s">
        <v>54</v>
      </c>
      <c r="D84" s="21" t="s">
        <v>424</v>
      </c>
    </row>
    <row r="85" spans="1:4">
      <c r="A85" s="21" t="s">
        <v>418</v>
      </c>
      <c r="B85" s="21">
        <f>B77*2</f>
        <v>12</v>
      </c>
      <c r="C85" s="74">
        <f>D85/B85</f>
        <v>312.5</v>
      </c>
      <c r="D85" s="21">
        <v>3750</v>
      </c>
    </row>
    <row r="86" spans="1:4">
      <c r="A86" s="21" t="s">
        <v>419</v>
      </c>
      <c r="B86" s="21">
        <f t="shared" ref="B86:B89" si="23">B78*2</f>
        <v>24</v>
      </c>
      <c r="C86" s="74">
        <f t="shared" ref="C86:C89" si="24">D86/B86</f>
        <v>156.25</v>
      </c>
      <c r="D86" s="21">
        <v>3750</v>
      </c>
    </row>
    <row r="87" spans="1:4">
      <c r="A87" s="21" t="s">
        <v>420</v>
      </c>
      <c r="B87" s="21">
        <f t="shared" si="23"/>
        <v>30</v>
      </c>
      <c r="C87" s="74">
        <f t="shared" si="24"/>
        <v>125</v>
      </c>
      <c r="D87" s="21">
        <v>3750</v>
      </c>
    </row>
    <row r="88" spans="1:4">
      <c r="A88" s="21" t="s">
        <v>421</v>
      </c>
      <c r="B88" s="21">
        <f t="shared" si="23"/>
        <v>48</v>
      </c>
      <c r="C88" s="74">
        <f t="shared" si="24"/>
        <v>78.125</v>
      </c>
      <c r="D88" s="21">
        <v>3750</v>
      </c>
    </row>
    <row r="89" spans="1:4">
      <c r="A89" s="21" t="s">
        <v>422</v>
      </c>
      <c r="B89" s="21">
        <f t="shared" si="23"/>
        <v>48</v>
      </c>
      <c r="C89" s="74">
        <f t="shared" si="24"/>
        <v>78.125</v>
      </c>
      <c r="D89" s="21">
        <v>3750</v>
      </c>
    </row>
    <row r="90" spans="1:4">
      <c r="C90" s="182">
        <f>79/14</f>
        <v>5.6428571428571432</v>
      </c>
    </row>
  </sheetData>
  <mergeCells count="7">
    <mergeCell ref="A75:D75"/>
    <mergeCell ref="A83:D83"/>
    <mergeCell ref="A1:D2"/>
    <mergeCell ref="A27:D28"/>
    <mergeCell ref="A41:D42"/>
    <mergeCell ref="A53:D54"/>
    <mergeCell ref="A64:D6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1"/>
  <sheetViews>
    <sheetView zoomScale="145" zoomScaleNormal="145" workbookViewId="0">
      <selection activeCell="H16" sqref="H16"/>
    </sheetView>
  </sheetViews>
  <sheetFormatPr defaultColWidth="37.5" defaultRowHeight="13.5"/>
  <cols>
    <col min="1" max="1" width="12" style="6" bestFit="1" customWidth="1"/>
    <col min="2" max="2" width="8.5" style="6" bestFit="1" customWidth="1"/>
    <col min="3" max="3" width="5" style="6" bestFit="1" customWidth="1"/>
    <col min="4" max="4" width="10.25" style="6" bestFit="1" customWidth="1"/>
    <col min="5" max="5" width="9.625" style="6" bestFit="1" customWidth="1"/>
    <col min="6" max="7" width="8.5" style="6" bestFit="1" customWidth="1"/>
    <col min="8" max="8" width="10.25" style="6" bestFit="1" customWidth="1"/>
    <col min="9" max="9" width="8.5" style="6" bestFit="1" customWidth="1"/>
    <col min="10" max="10" width="6.625" style="6" bestFit="1" customWidth="1"/>
    <col min="11" max="16" width="8.5" style="6" bestFit="1" customWidth="1"/>
    <col min="17" max="16384" width="37.5" style="6"/>
  </cols>
  <sheetData>
    <row r="1" spans="1:16" ht="14.25" thickBot="1">
      <c r="A1" s="33" t="s">
        <v>2</v>
      </c>
      <c r="B1" s="34" t="s">
        <v>3</v>
      </c>
      <c r="C1" s="34" t="s">
        <v>4</v>
      </c>
      <c r="D1" s="34" t="s">
        <v>5</v>
      </c>
      <c r="E1" s="34" t="s">
        <v>6</v>
      </c>
      <c r="F1" s="34" t="s">
        <v>7</v>
      </c>
      <c r="G1" s="34" t="s">
        <v>8</v>
      </c>
      <c r="H1" s="34" t="s">
        <v>9</v>
      </c>
      <c r="I1" s="34" t="s">
        <v>43</v>
      </c>
      <c r="J1" s="34" t="s">
        <v>44</v>
      </c>
      <c r="K1" s="34" t="s">
        <v>10</v>
      </c>
      <c r="L1" s="34" t="s">
        <v>11</v>
      </c>
      <c r="M1" s="34" t="s">
        <v>12</v>
      </c>
      <c r="N1" s="34" t="s">
        <v>45</v>
      </c>
      <c r="O1" s="34" t="s">
        <v>46</v>
      </c>
      <c r="P1" s="34" t="s">
        <v>161</v>
      </c>
    </row>
    <row r="2" spans="1:16" ht="15" thickBot="1">
      <c r="A2" s="35" t="s">
        <v>48</v>
      </c>
      <c r="B2" s="36" t="s">
        <v>49</v>
      </c>
      <c r="C2" s="37">
        <v>69</v>
      </c>
      <c r="D2" s="36" t="s">
        <v>16</v>
      </c>
      <c r="E2" s="38">
        <v>43330</v>
      </c>
      <c r="F2" s="37">
        <v>2142</v>
      </c>
      <c r="G2" s="37">
        <v>48668</v>
      </c>
      <c r="H2" s="37">
        <v>150</v>
      </c>
      <c r="I2" s="37">
        <v>75</v>
      </c>
      <c r="J2" s="37">
        <v>75</v>
      </c>
      <c r="K2" s="37">
        <v>0</v>
      </c>
      <c r="L2" s="37">
        <v>0</v>
      </c>
      <c r="M2" s="37">
        <v>0</v>
      </c>
      <c r="N2" s="37">
        <v>0</v>
      </c>
      <c r="O2" s="37">
        <v>0</v>
      </c>
      <c r="P2" s="37">
        <v>40</v>
      </c>
    </row>
    <row r="3" spans="1:16" ht="15" thickBot="1">
      <c r="A3" s="35" t="s">
        <v>164</v>
      </c>
      <c r="B3" s="36" t="s">
        <v>23</v>
      </c>
      <c r="C3" s="37">
        <v>89</v>
      </c>
      <c r="D3" s="36" t="s">
        <v>165</v>
      </c>
      <c r="E3" s="38">
        <v>43321</v>
      </c>
      <c r="F3" s="37">
        <v>520</v>
      </c>
      <c r="G3" s="37">
        <v>32535</v>
      </c>
      <c r="H3" s="37">
        <v>1025</v>
      </c>
      <c r="I3" s="37">
        <v>1702</v>
      </c>
      <c r="J3" s="37">
        <v>1702</v>
      </c>
      <c r="K3" s="37">
        <v>65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</row>
    <row r="4" spans="1:16" ht="15" thickBot="1">
      <c r="A4" s="35" t="s">
        <v>1</v>
      </c>
      <c r="B4" s="36" t="s">
        <v>22</v>
      </c>
      <c r="C4" s="37">
        <v>140</v>
      </c>
      <c r="D4" s="36" t="s">
        <v>14</v>
      </c>
      <c r="E4" s="38">
        <v>43275</v>
      </c>
      <c r="F4" s="37">
        <v>643</v>
      </c>
      <c r="G4" s="37">
        <v>31473</v>
      </c>
      <c r="H4" s="37">
        <v>0</v>
      </c>
      <c r="I4" s="37">
        <v>1023</v>
      </c>
      <c r="J4" s="37">
        <v>1023</v>
      </c>
      <c r="K4" s="37">
        <v>0</v>
      </c>
      <c r="L4" s="37">
        <v>0</v>
      </c>
      <c r="M4" s="37">
        <v>7</v>
      </c>
      <c r="N4" s="37">
        <v>0</v>
      </c>
      <c r="O4" s="37">
        <v>0</v>
      </c>
      <c r="P4" s="37">
        <v>49</v>
      </c>
    </row>
    <row r="5" spans="1:16" ht="15" thickBot="1">
      <c r="A5" s="35" t="s">
        <v>233</v>
      </c>
      <c r="B5" s="36" t="s">
        <v>20</v>
      </c>
      <c r="C5" s="37">
        <v>109</v>
      </c>
      <c r="D5" s="36" t="s">
        <v>16</v>
      </c>
      <c r="E5" s="38">
        <v>43570</v>
      </c>
      <c r="F5" s="37">
        <v>512</v>
      </c>
      <c r="G5" s="37">
        <v>17260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7</v>
      </c>
      <c r="N5" s="37">
        <v>0</v>
      </c>
      <c r="O5" s="37">
        <v>0</v>
      </c>
      <c r="P5" s="37">
        <v>0</v>
      </c>
    </row>
    <row r="6" spans="1:16" ht="15" thickBot="1">
      <c r="A6" s="35" t="s">
        <v>51</v>
      </c>
      <c r="B6" s="36" t="s">
        <v>25</v>
      </c>
      <c r="C6" s="37">
        <v>89</v>
      </c>
      <c r="D6" s="36" t="s">
        <v>52</v>
      </c>
      <c r="E6" s="38">
        <v>43286</v>
      </c>
      <c r="F6" s="37">
        <v>784</v>
      </c>
      <c r="G6" s="37">
        <v>16802</v>
      </c>
      <c r="H6" s="37">
        <v>0</v>
      </c>
      <c r="I6" s="37">
        <v>161</v>
      </c>
      <c r="J6" s="37">
        <v>161</v>
      </c>
      <c r="K6" s="37">
        <v>105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</row>
    <row r="7" spans="1:16" ht="15" thickBot="1">
      <c r="A7" s="35" t="s">
        <v>214</v>
      </c>
      <c r="B7" s="36" t="s">
        <v>27</v>
      </c>
      <c r="C7" s="37">
        <v>175</v>
      </c>
      <c r="D7" s="36" t="s">
        <v>16</v>
      </c>
      <c r="E7" s="38">
        <v>43586</v>
      </c>
      <c r="F7" s="37">
        <v>612</v>
      </c>
      <c r="G7" s="37">
        <v>13954</v>
      </c>
      <c r="H7" s="37">
        <v>15</v>
      </c>
      <c r="I7" s="37">
        <v>142</v>
      </c>
      <c r="J7" s="37">
        <v>142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</row>
    <row r="8" spans="1:16" ht="15" thickBot="1">
      <c r="A8" s="35" t="s">
        <v>210</v>
      </c>
      <c r="B8" s="36" t="s">
        <v>13</v>
      </c>
      <c r="C8" s="37">
        <v>109</v>
      </c>
      <c r="D8" s="36" t="s">
        <v>16</v>
      </c>
      <c r="E8" s="38">
        <v>43407</v>
      </c>
      <c r="F8" s="37">
        <v>367</v>
      </c>
      <c r="G8" s="37">
        <v>12284</v>
      </c>
      <c r="H8" s="37">
        <v>345</v>
      </c>
      <c r="I8" s="37">
        <v>313</v>
      </c>
      <c r="J8" s="37">
        <v>713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</row>
    <row r="9" spans="1:16" ht="15" thickBot="1">
      <c r="A9" s="35" t="s">
        <v>50</v>
      </c>
      <c r="B9" s="36" t="s">
        <v>49</v>
      </c>
      <c r="C9" s="37">
        <v>109</v>
      </c>
      <c r="D9" s="36" t="s">
        <v>229</v>
      </c>
      <c r="E9" s="38">
        <v>43298</v>
      </c>
      <c r="F9" s="37">
        <v>1466</v>
      </c>
      <c r="G9" s="37">
        <v>11132</v>
      </c>
      <c r="H9" s="37">
        <v>2330</v>
      </c>
      <c r="I9" s="37">
        <v>988</v>
      </c>
      <c r="J9" s="37">
        <v>988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</row>
    <row r="10" spans="1:16" ht="15" thickBot="1">
      <c r="A10" s="35" t="s">
        <v>236</v>
      </c>
      <c r="B10" s="36" t="s">
        <v>19</v>
      </c>
      <c r="C10" s="37">
        <v>175</v>
      </c>
      <c r="D10" s="36" t="s">
        <v>16</v>
      </c>
      <c r="E10" s="38">
        <v>43569</v>
      </c>
      <c r="F10" s="37">
        <v>1716</v>
      </c>
      <c r="G10" s="37">
        <v>10040</v>
      </c>
      <c r="H10" s="37">
        <v>5932</v>
      </c>
      <c r="I10" s="37">
        <v>725</v>
      </c>
      <c r="J10" s="37">
        <v>925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</row>
    <row r="11" spans="1:16" ht="15" thickBot="1">
      <c r="A11" s="35" t="s">
        <v>179</v>
      </c>
      <c r="B11" s="36" t="s">
        <v>28</v>
      </c>
      <c r="C11" s="37">
        <v>89</v>
      </c>
      <c r="D11" s="36" t="s">
        <v>16</v>
      </c>
      <c r="E11" s="38">
        <v>43456</v>
      </c>
      <c r="F11" s="37">
        <v>340</v>
      </c>
      <c r="G11" s="37">
        <v>9235</v>
      </c>
      <c r="H11" s="37">
        <v>3629</v>
      </c>
      <c r="I11" s="37">
        <v>449</v>
      </c>
      <c r="J11" s="37">
        <v>449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</row>
    <row r="12" spans="1:16" ht="15" thickBot="1">
      <c r="A12" s="35" t="s">
        <v>223</v>
      </c>
      <c r="B12" s="36" t="s">
        <v>28</v>
      </c>
      <c r="C12" s="37">
        <v>89</v>
      </c>
      <c r="D12" s="36" t="s">
        <v>16</v>
      </c>
      <c r="E12" s="38">
        <v>43293</v>
      </c>
      <c r="F12" s="37">
        <v>567</v>
      </c>
      <c r="G12" s="37">
        <v>9073</v>
      </c>
      <c r="H12" s="37">
        <v>1571</v>
      </c>
      <c r="I12" s="37">
        <v>919</v>
      </c>
      <c r="J12" s="37">
        <v>919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</row>
    <row r="13" spans="1:16" ht="15" thickBot="1">
      <c r="A13" s="35" t="s">
        <v>226</v>
      </c>
      <c r="B13" s="36" t="s">
        <v>22</v>
      </c>
      <c r="C13" s="37">
        <v>89</v>
      </c>
      <c r="D13" s="36" t="s">
        <v>16</v>
      </c>
      <c r="E13" s="38">
        <v>43494</v>
      </c>
      <c r="F13" s="37">
        <v>865</v>
      </c>
      <c r="G13" s="37">
        <v>8657</v>
      </c>
      <c r="H13" s="37">
        <v>6007</v>
      </c>
      <c r="I13" s="37">
        <v>167</v>
      </c>
      <c r="J13" s="37">
        <v>167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</row>
    <row r="14" spans="1:16" ht="15" thickBot="1">
      <c r="A14" s="35" t="s">
        <v>163</v>
      </c>
      <c r="B14" s="36" t="s">
        <v>24</v>
      </c>
      <c r="C14" s="37">
        <v>175</v>
      </c>
      <c r="D14" s="36" t="s">
        <v>16</v>
      </c>
      <c r="E14" s="38">
        <v>43430</v>
      </c>
      <c r="F14" s="37">
        <v>2047</v>
      </c>
      <c r="G14" s="37">
        <v>8467</v>
      </c>
      <c r="H14" s="37">
        <v>481</v>
      </c>
      <c r="I14" s="37">
        <v>559</v>
      </c>
      <c r="J14" s="37">
        <v>559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20</v>
      </c>
    </row>
    <row r="15" spans="1:16" ht="15" thickBot="1">
      <c r="A15" s="35" t="s">
        <v>206</v>
      </c>
      <c r="B15" s="36" t="s">
        <v>22</v>
      </c>
      <c r="C15" s="37">
        <v>109</v>
      </c>
      <c r="D15" s="36" t="s">
        <v>16</v>
      </c>
      <c r="E15" s="38">
        <v>43479</v>
      </c>
      <c r="F15" s="37">
        <v>3740</v>
      </c>
      <c r="G15" s="37">
        <v>8071</v>
      </c>
      <c r="H15" s="37">
        <v>0</v>
      </c>
      <c r="I15" s="37">
        <v>10</v>
      </c>
      <c r="J15" s="37">
        <v>10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</row>
    <row r="16" spans="1:16" ht="15" thickBot="1">
      <c r="A16" s="35" t="s">
        <v>195</v>
      </c>
      <c r="B16" s="36" t="s">
        <v>22</v>
      </c>
      <c r="C16" s="37">
        <v>89</v>
      </c>
      <c r="D16" s="36" t="s">
        <v>16</v>
      </c>
      <c r="E16" s="38">
        <v>43465</v>
      </c>
      <c r="F16" s="37">
        <v>523</v>
      </c>
      <c r="G16" s="37">
        <v>7812</v>
      </c>
      <c r="H16" s="37">
        <v>0</v>
      </c>
      <c r="I16" s="37">
        <v>614</v>
      </c>
      <c r="J16" s="37">
        <v>614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</row>
    <row r="17" spans="1:16" ht="15" thickBot="1">
      <c r="A17" s="35" t="s">
        <v>196</v>
      </c>
      <c r="B17" s="36" t="s">
        <v>22</v>
      </c>
      <c r="C17" s="37">
        <v>144</v>
      </c>
      <c r="D17" s="36" t="s">
        <v>16</v>
      </c>
      <c r="E17" s="38">
        <v>43571</v>
      </c>
      <c r="F17" s="37">
        <v>532</v>
      </c>
      <c r="G17" s="37">
        <v>7522</v>
      </c>
      <c r="H17" s="37">
        <v>55</v>
      </c>
      <c r="I17" s="37">
        <v>20</v>
      </c>
      <c r="J17" s="37">
        <v>20</v>
      </c>
      <c r="K17" s="37">
        <v>0</v>
      </c>
      <c r="L17" s="37">
        <v>0</v>
      </c>
      <c r="M17" s="37">
        <v>11</v>
      </c>
      <c r="N17" s="37">
        <v>0</v>
      </c>
      <c r="O17" s="37">
        <v>0</v>
      </c>
      <c r="P17" s="37">
        <v>0</v>
      </c>
    </row>
    <row r="18" spans="1:16" ht="15" thickBot="1">
      <c r="A18" s="35" t="s">
        <v>162</v>
      </c>
      <c r="B18" s="36" t="s">
        <v>47</v>
      </c>
      <c r="C18" s="37">
        <v>109</v>
      </c>
      <c r="D18" s="36" t="s">
        <v>16</v>
      </c>
      <c r="E18" s="38">
        <v>43458</v>
      </c>
      <c r="F18" s="37">
        <v>1650</v>
      </c>
      <c r="G18" s="37">
        <v>7256</v>
      </c>
      <c r="H18" s="37">
        <v>5979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</row>
    <row r="19" spans="1:16" ht="15" thickBot="1">
      <c r="A19" s="35" t="s">
        <v>184</v>
      </c>
      <c r="B19" s="36" t="s">
        <v>25</v>
      </c>
      <c r="C19" s="37">
        <v>109</v>
      </c>
      <c r="D19" s="36" t="s">
        <v>16</v>
      </c>
      <c r="E19" s="38">
        <v>43445</v>
      </c>
      <c r="F19" s="37">
        <v>1873</v>
      </c>
      <c r="G19" s="37">
        <v>6968</v>
      </c>
      <c r="H19" s="37">
        <v>5500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</row>
    <row r="20" spans="1:16" ht="15" thickBot="1">
      <c r="A20" s="35" t="s">
        <v>176</v>
      </c>
      <c r="B20" s="36" t="s">
        <v>24</v>
      </c>
      <c r="C20" s="37">
        <v>89</v>
      </c>
      <c r="D20" s="36" t="s">
        <v>16</v>
      </c>
      <c r="E20" s="38">
        <v>43576</v>
      </c>
      <c r="F20" s="37">
        <v>545</v>
      </c>
      <c r="G20" s="37">
        <v>6843</v>
      </c>
      <c r="H20" s="37">
        <v>249</v>
      </c>
      <c r="I20" s="37">
        <v>114</v>
      </c>
      <c r="J20" s="37">
        <v>114</v>
      </c>
      <c r="K20" s="37">
        <v>0</v>
      </c>
      <c r="L20" s="37">
        <v>10</v>
      </c>
      <c r="M20" s="37">
        <v>5</v>
      </c>
      <c r="N20" s="37">
        <v>0</v>
      </c>
      <c r="O20" s="37">
        <v>0</v>
      </c>
      <c r="P20" s="37">
        <v>0</v>
      </c>
    </row>
    <row r="21" spans="1:16" ht="15" thickBot="1">
      <c r="A21" s="35" t="s">
        <v>197</v>
      </c>
      <c r="B21" s="36" t="s">
        <v>28</v>
      </c>
      <c r="C21" s="37">
        <v>129</v>
      </c>
      <c r="D21" s="36" t="s">
        <v>16</v>
      </c>
      <c r="E21" s="38">
        <v>43461</v>
      </c>
      <c r="F21" s="37">
        <v>773</v>
      </c>
      <c r="G21" s="37">
        <v>6745</v>
      </c>
      <c r="H21" s="37">
        <v>0</v>
      </c>
      <c r="I21" s="37">
        <v>14</v>
      </c>
      <c r="J21" s="37">
        <v>14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</row>
    <row r="22" spans="1:16" ht="15" thickBot="1">
      <c r="A22" s="35" t="s">
        <v>215</v>
      </c>
      <c r="B22" s="36" t="s">
        <v>22</v>
      </c>
      <c r="C22" s="37">
        <v>70</v>
      </c>
      <c r="D22" s="36" t="s">
        <v>16</v>
      </c>
      <c r="E22" s="38">
        <v>43397</v>
      </c>
      <c r="F22" s="37">
        <v>364</v>
      </c>
      <c r="G22" s="37">
        <v>6653</v>
      </c>
      <c r="H22" s="37">
        <v>3000</v>
      </c>
      <c r="I22" s="37">
        <v>450</v>
      </c>
      <c r="J22" s="37">
        <v>450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</row>
    <row r="23" spans="1:16" ht="15" thickBot="1">
      <c r="A23" s="35" t="s">
        <v>201</v>
      </c>
      <c r="B23" s="36" t="s">
        <v>27</v>
      </c>
      <c r="C23" s="37">
        <v>109</v>
      </c>
      <c r="D23" s="36" t="s">
        <v>16</v>
      </c>
      <c r="E23" s="38">
        <v>43445</v>
      </c>
      <c r="F23" s="37">
        <v>675</v>
      </c>
      <c r="G23" s="37">
        <v>6628</v>
      </c>
      <c r="H23" s="37">
        <v>5107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</row>
    <row r="24" spans="1:16" ht="15" thickBot="1">
      <c r="A24" s="35" t="s">
        <v>194</v>
      </c>
      <c r="B24" s="36" t="s">
        <v>22</v>
      </c>
      <c r="C24" s="37">
        <v>89</v>
      </c>
      <c r="D24" s="36" t="s">
        <v>53</v>
      </c>
      <c r="E24" s="38">
        <v>43386</v>
      </c>
      <c r="F24" s="37">
        <v>984</v>
      </c>
      <c r="G24" s="37">
        <v>6498</v>
      </c>
      <c r="H24" s="37">
        <v>0</v>
      </c>
      <c r="I24" s="37">
        <v>738</v>
      </c>
      <c r="J24" s="37">
        <v>738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</row>
    <row r="25" spans="1:16" ht="15" thickBot="1">
      <c r="A25" s="35" t="s">
        <v>204</v>
      </c>
      <c r="B25" s="36" t="s">
        <v>17</v>
      </c>
      <c r="C25" s="37">
        <v>89</v>
      </c>
      <c r="D25" s="36" t="s">
        <v>205</v>
      </c>
      <c r="E25" s="38">
        <v>43283</v>
      </c>
      <c r="F25" s="37">
        <v>1409</v>
      </c>
      <c r="G25" s="37">
        <v>6342</v>
      </c>
      <c r="H25" s="37">
        <v>0</v>
      </c>
      <c r="I25" s="37">
        <v>1256</v>
      </c>
      <c r="J25" s="37">
        <v>1256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</row>
    <row r="26" spans="1:16" ht="15" thickBot="1">
      <c r="A26" s="35" t="s">
        <v>180</v>
      </c>
      <c r="B26" s="36" t="s">
        <v>25</v>
      </c>
      <c r="C26" s="37">
        <v>89</v>
      </c>
      <c r="D26" s="36" t="s">
        <v>16</v>
      </c>
      <c r="E26" s="38">
        <v>43477</v>
      </c>
      <c r="F26" s="37">
        <v>577</v>
      </c>
      <c r="G26" s="37">
        <v>6165</v>
      </c>
      <c r="H26" s="37">
        <v>5973</v>
      </c>
      <c r="I26" s="37">
        <v>20</v>
      </c>
      <c r="J26" s="37">
        <v>20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</row>
    <row r="27" spans="1:16" ht="15" thickBot="1">
      <c r="A27" s="35" t="s">
        <v>230</v>
      </c>
      <c r="B27" s="36" t="s">
        <v>15</v>
      </c>
      <c r="C27" s="37">
        <v>109</v>
      </c>
      <c r="D27" s="36" t="s">
        <v>16</v>
      </c>
      <c r="E27" s="38">
        <v>43541</v>
      </c>
      <c r="F27" s="37">
        <v>4328</v>
      </c>
      <c r="G27" s="37">
        <v>6148</v>
      </c>
      <c r="H27" s="37">
        <v>2509</v>
      </c>
      <c r="I27" s="37">
        <v>61</v>
      </c>
      <c r="J27" s="37">
        <v>61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40</v>
      </c>
    </row>
    <row r="28" spans="1:16" ht="15" thickBot="1">
      <c r="A28" s="35" t="s">
        <v>211</v>
      </c>
      <c r="B28" s="36" t="s">
        <v>26</v>
      </c>
      <c r="C28" s="37">
        <v>70</v>
      </c>
      <c r="D28" s="36" t="s">
        <v>16</v>
      </c>
      <c r="E28" s="38">
        <v>43367</v>
      </c>
      <c r="F28" s="37">
        <v>362</v>
      </c>
      <c r="G28" s="37">
        <v>6079</v>
      </c>
      <c r="H28" s="37">
        <v>0</v>
      </c>
      <c r="I28" s="37">
        <v>420</v>
      </c>
      <c r="J28" s="37">
        <v>420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</row>
    <row r="29" spans="1:16" ht="15" thickBot="1">
      <c r="A29" s="35" t="s">
        <v>216</v>
      </c>
      <c r="B29" s="36" t="s">
        <v>15</v>
      </c>
      <c r="C29" s="37">
        <v>109</v>
      </c>
      <c r="D29" s="36" t="s">
        <v>16</v>
      </c>
      <c r="E29" s="38">
        <v>43481</v>
      </c>
      <c r="F29" s="37">
        <v>121</v>
      </c>
      <c r="G29" s="37">
        <v>5597</v>
      </c>
      <c r="H29" s="37">
        <v>5021</v>
      </c>
      <c r="I29" s="37">
        <v>65</v>
      </c>
      <c r="J29" s="37">
        <v>65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</row>
    <row r="30" spans="1:16" ht="15" thickBot="1">
      <c r="A30" s="35" t="s">
        <v>174</v>
      </c>
      <c r="B30" s="36" t="s">
        <v>22</v>
      </c>
      <c r="C30" s="37">
        <v>89</v>
      </c>
      <c r="D30" s="36" t="s">
        <v>175</v>
      </c>
      <c r="E30" s="38">
        <v>43554</v>
      </c>
      <c r="F30" s="37">
        <v>979</v>
      </c>
      <c r="G30" s="37">
        <v>5432</v>
      </c>
      <c r="H30" s="37">
        <v>0</v>
      </c>
      <c r="I30" s="37">
        <v>177</v>
      </c>
      <c r="J30" s="37">
        <v>177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</row>
    <row r="31" spans="1:16" ht="15" thickBot="1">
      <c r="A31" s="35" t="s">
        <v>202</v>
      </c>
      <c r="B31" s="36" t="s">
        <v>22</v>
      </c>
      <c r="C31" s="37">
        <v>104</v>
      </c>
      <c r="D31" s="36" t="s">
        <v>16</v>
      </c>
      <c r="E31" s="38">
        <v>43605</v>
      </c>
      <c r="F31" s="37">
        <v>4395</v>
      </c>
      <c r="G31" s="37">
        <v>5360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9</v>
      </c>
      <c r="N31" s="37">
        <v>0</v>
      </c>
      <c r="O31" s="37">
        <v>0</v>
      </c>
      <c r="P31" s="37">
        <v>0</v>
      </c>
    </row>
    <row r="32" spans="1:16" ht="15" thickBot="1">
      <c r="A32" s="35" t="s">
        <v>190</v>
      </c>
      <c r="B32" s="36" t="s">
        <v>24</v>
      </c>
      <c r="C32" s="37">
        <v>144</v>
      </c>
      <c r="D32" s="36" t="s">
        <v>16</v>
      </c>
      <c r="E32" s="38">
        <v>43603</v>
      </c>
      <c r="F32" s="37">
        <v>438</v>
      </c>
      <c r="G32" s="37">
        <v>5158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</row>
    <row r="33" spans="1:16" ht="15" thickBot="1">
      <c r="A33" s="35" t="s">
        <v>218</v>
      </c>
      <c r="B33" s="36" t="s">
        <v>28</v>
      </c>
      <c r="C33" s="37">
        <v>129</v>
      </c>
      <c r="D33" s="36" t="s">
        <v>16</v>
      </c>
      <c r="E33" s="38">
        <v>43583</v>
      </c>
      <c r="F33" s="37">
        <v>436</v>
      </c>
      <c r="G33" s="37">
        <v>5007</v>
      </c>
      <c r="H33" s="37">
        <v>200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</row>
    <row r="34" spans="1:16" ht="15" thickBot="1">
      <c r="A34" s="35" t="s">
        <v>191</v>
      </c>
      <c r="B34" s="36" t="s">
        <v>49</v>
      </c>
      <c r="C34" s="37">
        <v>89</v>
      </c>
      <c r="D34" s="36" t="s">
        <v>175</v>
      </c>
      <c r="E34" s="38">
        <v>43549</v>
      </c>
      <c r="F34" s="37">
        <v>4077</v>
      </c>
      <c r="G34" s="37">
        <v>4926</v>
      </c>
      <c r="H34" s="37">
        <v>1118</v>
      </c>
      <c r="I34" s="37">
        <v>411</v>
      </c>
      <c r="J34" s="37">
        <v>411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</row>
    <row r="35" spans="1:16" ht="15" thickBot="1">
      <c r="A35" s="35" t="s">
        <v>203</v>
      </c>
      <c r="B35" s="36" t="s">
        <v>19</v>
      </c>
      <c r="C35" s="37">
        <v>129</v>
      </c>
      <c r="D35" s="36" t="s">
        <v>16</v>
      </c>
      <c r="E35" s="38">
        <v>43506</v>
      </c>
      <c r="F35" s="37">
        <v>450</v>
      </c>
      <c r="G35" s="37">
        <v>4660</v>
      </c>
      <c r="H35" s="37">
        <v>50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60</v>
      </c>
    </row>
    <row r="36" spans="1:16" ht="15" thickBot="1">
      <c r="A36" s="35" t="s">
        <v>169</v>
      </c>
      <c r="B36" s="36" t="s">
        <v>18</v>
      </c>
      <c r="C36" s="37">
        <v>159</v>
      </c>
      <c r="D36" s="36" t="s">
        <v>16</v>
      </c>
      <c r="E36" s="38">
        <v>43484</v>
      </c>
      <c r="F36" s="37">
        <v>506</v>
      </c>
      <c r="G36" s="37">
        <v>4653</v>
      </c>
      <c r="H36" s="37">
        <v>4100</v>
      </c>
      <c r="I36" s="37">
        <v>360</v>
      </c>
      <c r="J36" s="37">
        <v>360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</row>
    <row r="37" spans="1:16" ht="15" thickBot="1">
      <c r="A37" s="35" t="s">
        <v>224</v>
      </c>
      <c r="B37" s="36" t="s">
        <v>15</v>
      </c>
      <c r="C37" s="37">
        <v>89</v>
      </c>
      <c r="D37" s="36" t="s">
        <v>16</v>
      </c>
      <c r="E37" s="38">
        <v>43430</v>
      </c>
      <c r="F37" s="37">
        <v>3408</v>
      </c>
      <c r="G37" s="37">
        <v>4558</v>
      </c>
      <c r="H37" s="37">
        <v>1000</v>
      </c>
      <c r="I37" s="37">
        <v>1687</v>
      </c>
      <c r="J37" s="37">
        <v>1687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</row>
    <row r="38" spans="1:16" ht="15" thickBot="1">
      <c r="A38" s="35" t="s">
        <v>222</v>
      </c>
      <c r="B38" s="36" t="s">
        <v>13</v>
      </c>
      <c r="C38" s="37">
        <v>89</v>
      </c>
      <c r="D38" s="36" t="s">
        <v>16</v>
      </c>
      <c r="E38" s="38">
        <v>43371</v>
      </c>
      <c r="F38" s="37">
        <v>182</v>
      </c>
      <c r="G38" s="37">
        <v>4517</v>
      </c>
      <c r="H38" s="37">
        <v>50</v>
      </c>
      <c r="I38" s="37">
        <v>594</v>
      </c>
      <c r="J38" s="37">
        <v>594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</row>
    <row r="39" spans="1:16" ht="15" thickBot="1">
      <c r="A39" s="35" t="s">
        <v>221</v>
      </c>
      <c r="B39" s="36" t="s">
        <v>22</v>
      </c>
      <c r="C39" s="37">
        <v>89</v>
      </c>
      <c r="D39" s="36" t="s">
        <v>16</v>
      </c>
      <c r="E39" s="38">
        <v>43581</v>
      </c>
      <c r="F39" s="37">
        <v>391</v>
      </c>
      <c r="G39" s="37">
        <v>4465</v>
      </c>
      <c r="H39" s="37">
        <v>0</v>
      </c>
      <c r="I39" s="37">
        <v>195</v>
      </c>
      <c r="J39" s="37">
        <v>195</v>
      </c>
      <c r="K39" s="37">
        <v>0</v>
      </c>
      <c r="L39" s="37">
        <v>0</v>
      </c>
      <c r="M39" s="37">
        <v>1</v>
      </c>
      <c r="N39" s="37">
        <v>0</v>
      </c>
      <c r="O39" s="37">
        <v>0</v>
      </c>
      <c r="P39" s="37">
        <v>0</v>
      </c>
    </row>
    <row r="40" spans="1:16" ht="15" thickBot="1">
      <c r="A40" s="35" t="s">
        <v>182</v>
      </c>
      <c r="B40" s="36" t="s">
        <v>24</v>
      </c>
      <c r="C40" s="37">
        <v>109</v>
      </c>
      <c r="D40" s="36" t="s">
        <v>16</v>
      </c>
      <c r="E40" s="38">
        <v>43458</v>
      </c>
      <c r="F40" s="37">
        <v>931</v>
      </c>
      <c r="G40" s="37">
        <v>4355</v>
      </c>
      <c r="H40" s="37">
        <v>3075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</row>
    <row r="41" spans="1:16" ht="15" thickBot="1">
      <c r="A41" s="35" t="s">
        <v>198</v>
      </c>
      <c r="B41" s="36" t="s">
        <v>22</v>
      </c>
      <c r="C41" s="37">
        <v>89</v>
      </c>
      <c r="D41" s="36" t="s">
        <v>16</v>
      </c>
      <c r="E41" s="38">
        <v>43606</v>
      </c>
      <c r="F41" s="37">
        <v>773</v>
      </c>
      <c r="G41" s="37">
        <v>4344</v>
      </c>
      <c r="H41" s="37">
        <v>0</v>
      </c>
      <c r="I41" s="37">
        <v>0</v>
      </c>
      <c r="J41" s="37">
        <v>0</v>
      </c>
      <c r="K41" s="37">
        <v>106</v>
      </c>
      <c r="L41" s="37">
        <v>1</v>
      </c>
      <c r="M41" s="37">
        <v>7</v>
      </c>
      <c r="N41" s="37">
        <v>0</v>
      </c>
      <c r="O41" s="37">
        <v>0</v>
      </c>
      <c r="P41" s="37">
        <v>20</v>
      </c>
    </row>
    <row r="42" spans="1:16" ht="15" thickBot="1">
      <c r="A42" s="35" t="s">
        <v>238</v>
      </c>
      <c r="B42" s="36" t="s">
        <v>239</v>
      </c>
      <c r="C42" s="37">
        <v>89</v>
      </c>
      <c r="D42" s="36" t="s">
        <v>16</v>
      </c>
      <c r="E42" s="38">
        <v>43548</v>
      </c>
      <c r="F42" s="37">
        <v>598</v>
      </c>
      <c r="G42" s="37">
        <v>4240</v>
      </c>
      <c r="H42" s="37">
        <v>3000</v>
      </c>
      <c r="I42" s="37">
        <v>174</v>
      </c>
      <c r="J42" s="37">
        <v>174</v>
      </c>
      <c r="K42" s="37">
        <v>78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</row>
    <row r="43" spans="1:16" ht="15" thickBot="1">
      <c r="A43" s="35" t="s">
        <v>200</v>
      </c>
      <c r="B43" s="36" t="s">
        <v>22</v>
      </c>
      <c r="C43" s="37">
        <v>89</v>
      </c>
      <c r="D43" s="36" t="s">
        <v>16</v>
      </c>
      <c r="E43" s="38">
        <v>43541</v>
      </c>
      <c r="F43" s="37">
        <v>290</v>
      </c>
      <c r="G43" s="37">
        <v>4117</v>
      </c>
      <c r="H43" s="37">
        <v>0</v>
      </c>
      <c r="I43" s="37">
        <v>108</v>
      </c>
      <c r="J43" s="37">
        <v>108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</row>
    <row r="44" spans="1:16" ht="15" thickBot="1">
      <c r="A44" s="35" t="s">
        <v>212</v>
      </c>
      <c r="B44" s="36" t="s">
        <v>22</v>
      </c>
      <c r="C44" s="37">
        <v>109</v>
      </c>
      <c r="D44" s="36" t="s">
        <v>16</v>
      </c>
      <c r="E44" s="38">
        <v>43515</v>
      </c>
      <c r="F44" s="37">
        <v>1588</v>
      </c>
      <c r="G44" s="37">
        <v>4109</v>
      </c>
      <c r="H44" s="37">
        <v>1826</v>
      </c>
      <c r="I44" s="37">
        <v>11</v>
      </c>
      <c r="J44" s="37">
        <v>11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42</v>
      </c>
    </row>
    <row r="45" spans="1:16" ht="15" thickBot="1">
      <c r="A45" s="35" t="s">
        <v>172</v>
      </c>
      <c r="B45" s="36" t="s">
        <v>26</v>
      </c>
      <c r="C45" s="37">
        <v>129</v>
      </c>
      <c r="D45" s="36" t="s">
        <v>16</v>
      </c>
      <c r="E45" s="38">
        <v>43506</v>
      </c>
      <c r="F45" s="37">
        <v>544</v>
      </c>
      <c r="G45" s="37">
        <v>4042</v>
      </c>
      <c r="H45" s="37">
        <v>1356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41</v>
      </c>
    </row>
    <row r="46" spans="1:16" ht="15" thickBot="1">
      <c r="A46" s="39" t="s">
        <v>227</v>
      </c>
      <c r="B46" s="36" t="s">
        <v>26</v>
      </c>
      <c r="C46" s="37">
        <v>145</v>
      </c>
      <c r="D46" s="36" t="s">
        <v>16</v>
      </c>
      <c r="E46" s="38">
        <v>43511</v>
      </c>
      <c r="F46" s="37">
        <v>354</v>
      </c>
      <c r="G46" s="37">
        <v>4005</v>
      </c>
      <c r="H46" s="37">
        <v>3750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</row>
    <row r="47" spans="1:16" ht="15" thickBot="1">
      <c r="A47" s="35" t="s">
        <v>171</v>
      </c>
      <c r="B47" s="36" t="s">
        <v>26</v>
      </c>
      <c r="C47" s="37">
        <v>159</v>
      </c>
      <c r="D47" s="36" t="s">
        <v>16</v>
      </c>
      <c r="E47" s="38">
        <v>43614</v>
      </c>
      <c r="F47" s="37">
        <v>4000</v>
      </c>
      <c r="G47" s="37">
        <v>4000</v>
      </c>
      <c r="H47" s="37">
        <v>4000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</row>
    <row r="48" spans="1:16" ht="15" thickBot="1">
      <c r="A48" s="35" t="s">
        <v>209</v>
      </c>
      <c r="B48" s="36" t="s">
        <v>15</v>
      </c>
      <c r="C48" s="37">
        <v>159</v>
      </c>
      <c r="D48" s="36" t="s">
        <v>16</v>
      </c>
      <c r="E48" s="38">
        <v>43614</v>
      </c>
      <c r="F48" s="37">
        <v>4000</v>
      </c>
      <c r="G48" s="37">
        <v>4000</v>
      </c>
      <c r="H48" s="37">
        <v>4000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</row>
    <row r="49" spans="1:16" ht="15" thickBot="1">
      <c r="A49" s="35" t="s">
        <v>178</v>
      </c>
      <c r="B49" s="36" t="s">
        <v>22</v>
      </c>
      <c r="C49" s="37">
        <v>170</v>
      </c>
      <c r="D49" s="36" t="s">
        <v>16</v>
      </c>
      <c r="E49" s="38">
        <v>43388</v>
      </c>
      <c r="F49" s="37">
        <v>192</v>
      </c>
      <c r="G49" s="37">
        <v>3979</v>
      </c>
      <c r="H49" s="37">
        <v>10</v>
      </c>
      <c r="I49" s="37">
        <v>755</v>
      </c>
      <c r="J49" s="37">
        <v>755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</row>
    <row r="50" spans="1:16" ht="15" thickBot="1">
      <c r="A50" s="35" t="s">
        <v>240</v>
      </c>
      <c r="B50" s="36" t="s">
        <v>21</v>
      </c>
      <c r="C50" s="37">
        <v>89</v>
      </c>
      <c r="D50" s="36" t="s">
        <v>16</v>
      </c>
      <c r="E50" s="38">
        <v>43613</v>
      </c>
      <c r="F50" s="37">
        <v>663</v>
      </c>
      <c r="G50" s="37">
        <v>3952</v>
      </c>
      <c r="H50" s="37">
        <v>0</v>
      </c>
      <c r="I50" s="37">
        <v>67</v>
      </c>
      <c r="J50" s="37">
        <v>67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</row>
    <row r="51" spans="1:16" ht="15" thickBot="1">
      <c r="A51" s="35" t="s">
        <v>213</v>
      </c>
      <c r="B51" s="36" t="s">
        <v>24</v>
      </c>
      <c r="C51" s="37">
        <v>70</v>
      </c>
      <c r="D51" s="36" t="s">
        <v>16</v>
      </c>
      <c r="E51" s="38">
        <v>43556</v>
      </c>
      <c r="F51" s="37">
        <v>297</v>
      </c>
      <c r="G51" s="37">
        <v>3949</v>
      </c>
      <c r="H51" s="37">
        <v>1400</v>
      </c>
      <c r="I51" s="37">
        <v>14</v>
      </c>
      <c r="J51" s="37">
        <v>14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</row>
    <row r="52" spans="1:16" ht="15" thickBot="1">
      <c r="A52" s="35" t="s">
        <v>183</v>
      </c>
      <c r="B52" s="36" t="s">
        <v>17</v>
      </c>
      <c r="C52" s="37">
        <v>109</v>
      </c>
      <c r="D52" s="36" t="s">
        <v>16</v>
      </c>
      <c r="E52" s="38">
        <v>43342</v>
      </c>
      <c r="F52" s="37">
        <v>3389</v>
      </c>
      <c r="G52" s="37">
        <v>3901</v>
      </c>
      <c r="H52" s="37">
        <v>26</v>
      </c>
      <c r="I52" s="37">
        <v>539</v>
      </c>
      <c r="J52" s="37">
        <v>539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</row>
    <row r="53" spans="1:16" ht="15" thickBot="1">
      <c r="A53" s="35" t="s">
        <v>207</v>
      </c>
      <c r="B53" s="36" t="s">
        <v>22</v>
      </c>
      <c r="C53" s="37">
        <v>155</v>
      </c>
      <c r="D53" s="36" t="s">
        <v>16</v>
      </c>
      <c r="E53" s="38">
        <v>43550</v>
      </c>
      <c r="F53" s="37">
        <v>427</v>
      </c>
      <c r="G53" s="37">
        <v>3894</v>
      </c>
      <c r="H53" s="37">
        <v>622</v>
      </c>
      <c r="I53" s="37">
        <v>11</v>
      </c>
      <c r="J53" s="37">
        <v>11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</row>
    <row r="54" spans="1:16" ht="15" thickBot="1">
      <c r="A54" s="35" t="s">
        <v>188</v>
      </c>
      <c r="B54" s="36" t="s">
        <v>23</v>
      </c>
      <c r="C54" s="37">
        <v>109</v>
      </c>
      <c r="D54" s="36" t="s">
        <v>16</v>
      </c>
      <c r="E54" s="38">
        <v>43571</v>
      </c>
      <c r="F54" s="37">
        <v>129</v>
      </c>
      <c r="G54" s="37">
        <v>3893</v>
      </c>
      <c r="H54" s="37">
        <v>512</v>
      </c>
      <c r="I54" s="37">
        <v>95</v>
      </c>
      <c r="J54" s="37">
        <v>95</v>
      </c>
      <c r="K54" s="37">
        <v>18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</row>
    <row r="55" spans="1:16" ht="15" thickBot="1">
      <c r="A55" s="35" t="s">
        <v>235</v>
      </c>
      <c r="B55" s="36" t="s">
        <v>26</v>
      </c>
      <c r="C55" s="37">
        <v>109</v>
      </c>
      <c r="D55" s="36" t="s">
        <v>16</v>
      </c>
      <c r="E55" s="38">
        <v>43415</v>
      </c>
      <c r="F55" s="37">
        <v>423</v>
      </c>
      <c r="G55" s="37">
        <v>3831</v>
      </c>
      <c r="H55" s="37">
        <v>0</v>
      </c>
      <c r="I55" s="37">
        <v>40</v>
      </c>
      <c r="J55" s="37">
        <v>40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</row>
    <row r="56" spans="1:16" ht="15" thickBot="1">
      <c r="A56" s="35" t="s">
        <v>217</v>
      </c>
      <c r="B56" s="36" t="s">
        <v>20</v>
      </c>
      <c r="C56" s="37">
        <v>109</v>
      </c>
      <c r="D56" s="36" t="s">
        <v>16</v>
      </c>
      <c r="E56" s="38">
        <v>43565</v>
      </c>
      <c r="F56" s="37">
        <v>233</v>
      </c>
      <c r="G56" s="37">
        <v>3811</v>
      </c>
      <c r="H56" s="37">
        <v>0</v>
      </c>
      <c r="I56" s="37">
        <v>135</v>
      </c>
      <c r="J56" s="37">
        <v>135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</row>
    <row r="57" spans="1:16" ht="15" thickBot="1">
      <c r="A57" s="35" t="s">
        <v>234</v>
      </c>
      <c r="B57" s="36" t="s">
        <v>26</v>
      </c>
      <c r="C57" s="37">
        <v>109</v>
      </c>
      <c r="D57" s="36" t="s">
        <v>16</v>
      </c>
      <c r="E57" s="38">
        <v>43586</v>
      </c>
      <c r="F57" s="37">
        <v>674</v>
      </c>
      <c r="G57" s="37">
        <v>3770</v>
      </c>
      <c r="H57" s="37">
        <v>0</v>
      </c>
      <c r="I57" s="37">
        <v>200</v>
      </c>
      <c r="J57" s="37">
        <v>200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</row>
    <row r="58" spans="1:16" ht="15" thickBot="1">
      <c r="A58" s="35" t="s">
        <v>185</v>
      </c>
      <c r="B58" s="36" t="s">
        <v>26</v>
      </c>
      <c r="C58" s="37">
        <v>109</v>
      </c>
      <c r="D58" s="36" t="s">
        <v>16</v>
      </c>
      <c r="E58" s="38">
        <v>43586</v>
      </c>
      <c r="F58" s="37">
        <v>679</v>
      </c>
      <c r="G58" s="37">
        <v>3767</v>
      </c>
      <c r="H58" s="37">
        <v>0</v>
      </c>
      <c r="I58" s="37">
        <v>234</v>
      </c>
      <c r="J58" s="37">
        <v>234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</row>
    <row r="59" spans="1:16" ht="15" thickBot="1">
      <c r="A59" s="35" t="s">
        <v>177</v>
      </c>
      <c r="B59" s="36" t="s">
        <v>18</v>
      </c>
      <c r="C59" s="37">
        <v>109</v>
      </c>
      <c r="D59" s="36" t="s">
        <v>16</v>
      </c>
      <c r="E59" s="38">
        <v>43487</v>
      </c>
      <c r="F59" s="37">
        <v>164</v>
      </c>
      <c r="G59" s="37">
        <v>3676</v>
      </c>
      <c r="H59" s="37">
        <v>2474</v>
      </c>
      <c r="I59" s="37">
        <v>55</v>
      </c>
      <c r="J59" s="37">
        <v>55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</row>
    <row r="60" spans="1:16" ht="15" thickBot="1">
      <c r="A60" s="35" t="s">
        <v>242</v>
      </c>
      <c r="B60" s="36" t="s">
        <v>23</v>
      </c>
      <c r="C60" s="37">
        <v>129</v>
      </c>
      <c r="D60" s="36" t="s">
        <v>16</v>
      </c>
      <c r="E60" s="38">
        <v>43565</v>
      </c>
      <c r="F60" s="37">
        <v>439</v>
      </c>
      <c r="G60" s="37">
        <v>3575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60</v>
      </c>
    </row>
    <row r="61" spans="1:16" ht="15" thickBot="1">
      <c r="A61" s="35" t="s">
        <v>219</v>
      </c>
      <c r="B61" s="36" t="s">
        <v>17</v>
      </c>
      <c r="C61" s="37">
        <v>89</v>
      </c>
      <c r="D61" s="36" t="s">
        <v>16</v>
      </c>
      <c r="E61" s="38">
        <v>43566</v>
      </c>
      <c r="F61" s="37">
        <v>1192</v>
      </c>
      <c r="G61" s="37">
        <v>3377</v>
      </c>
      <c r="H61" s="37">
        <v>88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20</v>
      </c>
    </row>
    <row r="62" spans="1:16" ht="15" thickBot="1">
      <c r="A62" s="35" t="s">
        <v>167</v>
      </c>
      <c r="B62" s="36" t="s">
        <v>22</v>
      </c>
      <c r="C62" s="37">
        <v>69</v>
      </c>
      <c r="D62" s="36" t="s">
        <v>16</v>
      </c>
      <c r="E62" s="38">
        <v>43586</v>
      </c>
      <c r="F62" s="37">
        <v>465</v>
      </c>
      <c r="G62" s="37">
        <v>3374</v>
      </c>
      <c r="H62" s="37">
        <v>1008</v>
      </c>
      <c r="I62" s="37">
        <v>17</v>
      </c>
      <c r="J62" s="37">
        <v>17</v>
      </c>
      <c r="K62" s="37">
        <v>41</v>
      </c>
      <c r="L62" s="37">
        <v>0</v>
      </c>
      <c r="M62" s="37">
        <v>6</v>
      </c>
      <c r="N62" s="37">
        <v>0</v>
      </c>
      <c r="O62" s="37">
        <v>0</v>
      </c>
      <c r="P62" s="37">
        <v>0</v>
      </c>
    </row>
    <row r="63" spans="1:16" ht="15" thickBot="1">
      <c r="A63" s="39" t="s">
        <v>166</v>
      </c>
      <c r="B63" s="36" t="s">
        <v>28</v>
      </c>
      <c r="C63" s="37">
        <v>109</v>
      </c>
      <c r="D63" s="36" t="s">
        <v>16</v>
      </c>
      <c r="E63" s="38">
        <v>43436</v>
      </c>
      <c r="F63" s="37">
        <v>409</v>
      </c>
      <c r="G63" s="37">
        <v>3354</v>
      </c>
      <c r="H63" s="37">
        <v>2167</v>
      </c>
      <c r="I63" s="37">
        <v>106</v>
      </c>
      <c r="J63" s="37">
        <v>266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</row>
    <row r="64" spans="1:16" ht="15" thickBot="1">
      <c r="A64" s="35" t="s">
        <v>186</v>
      </c>
      <c r="B64" s="36" t="s">
        <v>22</v>
      </c>
      <c r="C64" s="37">
        <v>155</v>
      </c>
      <c r="D64" s="36" t="s">
        <v>16</v>
      </c>
      <c r="E64" s="38">
        <v>43473</v>
      </c>
      <c r="F64" s="37">
        <v>397</v>
      </c>
      <c r="G64" s="37">
        <v>3322</v>
      </c>
      <c r="H64" s="37">
        <v>168</v>
      </c>
      <c r="I64" s="37">
        <v>148</v>
      </c>
      <c r="J64" s="37">
        <v>148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</row>
    <row r="65" spans="1:16" ht="15" thickBot="1">
      <c r="A65" s="39" t="s">
        <v>225</v>
      </c>
      <c r="B65" s="36" t="s">
        <v>22</v>
      </c>
      <c r="C65" s="37">
        <v>109</v>
      </c>
      <c r="D65" s="36" t="s">
        <v>16</v>
      </c>
      <c r="E65" s="38">
        <v>43566</v>
      </c>
      <c r="F65" s="37">
        <v>2482</v>
      </c>
      <c r="G65" s="37">
        <v>3032</v>
      </c>
      <c r="H65" s="37">
        <v>222</v>
      </c>
      <c r="I65" s="37">
        <v>27</v>
      </c>
      <c r="J65" s="37">
        <v>27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</row>
    <row r="66" spans="1:16" ht="15" thickBot="1">
      <c r="A66" s="35" t="s">
        <v>199</v>
      </c>
      <c r="B66" s="36" t="s">
        <v>25</v>
      </c>
      <c r="C66" s="37">
        <v>109</v>
      </c>
      <c r="D66" s="36" t="s">
        <v>16</v>
      </c>
      <c r="E66" s="38">
        <v>43620</v>
      </c>
      <c r="F66" s="37">
        <v>283</v>
      </c>
      <c r="G66" s="37">
        <v>2874</v>
      </c>
      <c r="H66" s="37">
        <v>1864</v>
      </c>
      <c r="I66" s="37">
        <v>229</v>
      </c>
      <c r="J66" s="37">
        <v>229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</row>
    <row r="67" spans="1:16" ht="15" thickBot="1">
      <c r="A67" s="35" t="s">
        <v>208</v>
      </c>
      <c r="B67" s="36" t="s">
        <v>15</v>
      </c>
      <c r="C67" s="37">
        <v>109</v>
      </c>
      <c r="D67" s="36" t="s">
        <v>16</v>
      </c>
      <c r="E67" s="38">
        <v>43618</v>
      </c>
      <c r="F67" s="37">
        <v>2736</v>
      </c>
      <c r="G67" s="37">
        <v>2736</v>
      </c>
      <c r="H67" s="37">
        <v>0</v>
      </c>
      <c r="I67" s="37">
        <v>14</v>
      </c>
      <c r="J67" s="37">
        <v>14</v>
      </c>
      <c r="K67" s="37">
        <v>0</v>
      </c>
      <c r="L67" s="37">
        <v>0</v>
      </c>
      <c r="M67" s="37">
        <v>11</v>
      </c>
      <c r="N67" s="37">
        <v>0</v>
      </c>
      <c r="O67" s="37">
        <v>0</v>
      </c>
      <c r="P67" s="37">
        <v>21</v>
      </c>
    </row>
    <row r="68" spans="1:16" ht="15" thickBot="1">
      <c r="A68" s="35" t="s">
        <v>170</v>
      </c>
      <c r="B68" s="36" t="s">
        <v>26</v>
      </c>
      <c r="C68" s="37">
        <v>80</v>
      </c>
      <c r="D68" s="36" t="s">
        <v>16</v>
      </c>
      <c r="E68" s="38">
        <v>43615</v>
      </c>
      <c r="F68" s="37">
        <v>274</v>
      </c>
      <c r="G68" s="37">
        <v>2608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</row>
    <row r="69" spans="1:16" ht="15" thickBot="1">
      <c r="A69" s="35" t="s">
        <v>181</v>
      </c>
      <c r="B69" s="36" t="s">
        <v>26</v>
      </c>
      <c r="C69" s="37">
        <v>80</v>
      </c>
      <c r="D69" s="36" t="s">
        <v>16</v>
      </c>
      <c r="E69" s="38">
        <v>43615</v>
      </c>
      <c r="F69" s="37">
        <v>480</v>
      </c>
      <c r="G69" s="37">
        <v>2392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</row>
    <row r="70" spans="1:16" ht="15" thickBot="1">
      <c r="A70" s="35" t="s">
        <v>241</v>
      </c>
      <c r="B70" s="36" t="s">
        <v>49</v>
      </c>
      <c r="C70" s="37">
        <v>69</v>
      </c>
      <c r="D70" s="36" t="s">
        <v>16</v>
      </c>
      <c r="E70" s="38">
        <v>43613</v>
      </c>
      <c r="F70" s="37">
        <v>116</v>
      </c>
      <c r="G70" s="37">
        <v>2200</v>
      </c>
      <c r="H70" s="37">
        <v>2000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</row>
    <row r="71" spans="1:16" ht="15" thickBot="1">
      <c r="A71" s="35" t="s">
        <v>192</v>
      </c>
      <c r="B71" s="36" t="s">
        <v>17</v>
      </c>
      <c r="C71" s="37">
        <v>129</v>
      </c>
      <c r="D71" s="36" t="s">
        <v>16</v>
      </c>
      <c r="E71" s="38">
        <v>43618</v>
      </c>
      <c r="F71" s="37">
        <v>814</v>
      </c>
      <c r="G71" s="37">
        <v>2123</v>
      </c>
      <c r="H71" s="37">
        <v>0</v>
      </c>
      <c r="I71" s="37">
        <v>14</v>
      </c>
      <c r="J71" s="37">
        <v>14</v>
      </c>
      <c r="K71" s="37">
        <v>0</v>
      </c>
      <c r="L71" s="37">
        <v>0</v>
      </c>
      <c r="M71" s="37">
        <v>6</v>
      </c>
      <c r="N71" s="37">
        <v>0</v>
      </c>
      <c r="O71" s="37">
        <v>0</v>
      </c>
      <c r="P71" s="37">
        <v>0</v>
      </c>
    </row>
    <row r="72" spans="1:16" ht="15" thickBot="1">
      <c r="A72" s="35" t="s">
        <v>231</v>
      </c>
      <c r="B72" s="36" t="s">
        <v>23</v>
      </c>
      <c r="C72" s="37">
        <v>129</v>
      </c>
      <c r="D72" s="36" t="s">
        <v>16</v>
      </c>
      <c r="E72" s="38">
        <v>43619</v>
      </c>
      <c r="F72" s="37">
        <v>2040</v>
      </c>
      <c r="G72" s="37">
        <v>2050</v>
      </c>
      <c r="H72" s="37">
        <v>2000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</row>
    <row r="73" spans="1:16" ht="15" thickBot="1">
      <c r="A73" s="35" t="s">
        <v>189</v>
      </c>
      <c r="B73" s="36" t="s">
        <v>17</v>
      </c>
      <c r="C73" s="37">
        <v>70</v>
      </c>
      <c r="D73" s="36" t="s">
        <v>16</v>
      </c>
      <c r="E73" s="38">
        <v>43606</v>
      </c>
      <c r="F73" s="37">
        <v>1446</v>
      </c>
      <c r="G73" s="37">
        <v>1446</v>
      </c>
      <c r="H73" s="37">
        <v>1130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</row>
    <row r="74" spans="1:16" ht="15" thickBot="1">
      <c r="A74" s="35" t="s">
        <v>220</v>
      </c>
      <c r="B74" s="36" t="s">
        <v>21</v>
      </c>
      <c r="C74" s="37">
        <v>70</v>
      </c>
      <c r="D74" s="36" t="s">
        <v>16</v>
      </c>
      <c r="E74" s="38">
        <v>43614</v>
      </c>
      <c r="F74" s="37">
        <v>235</v>
      </c>
      <c r="G74" s="37">
        <v>1225</v>
      </c>
      <c r="H74" s="37">
        <v>1005</v>
      </c>
      <c r="I74" s="37">
        <v>64</v>
      </c>
      <c r="J74" s="37">
        <v>64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</row>
    <row r="75" spans="1:16" ht="15" thickBot="1">
      <c r="A75" s="35" t="s">
        <v>232</v>
      </c>
      <c r="B75" s="36" t="s">
        <v>26</v>
      </c>
      <c r="C75" s="37">
        <v>70</v>
      </c>
      <c r="D75" s="36" t="s">
        <v>16</v>
      </c>
      <c r="E75" s="38">
        <v>43606</v>
      </c>
      <c r="F75" s="37">
        <v>1107</v>
      </c>
      <c r="G75" s="37">
        <v>1107</v>
      </c>
      <c r="H75" s="37">
        <v>1085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</row>
    <row r="76" spans="1:16" ht="15" thickBot="1">
      <c r="A76" s="35" t="s">
        <v>228</v>
      </c>
      <c r="B76" s="36" t="s">
        <v>28</v>
      </c>
      <c r="C76" s="37">
        <v>155</v>
      </c>
      <c r="D76" s="36" t="s">
        <v>16</v>
      </c>
      <c r="E76" s="38">
        <v>43619</v>
      </c>
      <c r="F76" s="37">
        <v>224</v>
      </c>
      <c r="G76" s="37">
        <v>1000</v>
      </c>
      <c r="H76" s="37">
        <v>1000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</row>
    <row r="77" spans="1:16" ht="15" thickBot="1">
      <c r="A77" s="35" t="s">
        <v>168</v>
      </c>
      <c r="B77" s="36" t="s">
        <v>28</v>
      </c>
      <c r="C77" s="37">
        <v>109</v>
      </c>
      <c r="D77" s="36" t="s">
        <v>16</v>
      </c>
      <c r="E77" s="38">
        <v>43615</v>
      </c>
      <c r="F77" s="37">
        <v>218</v>
      </c>
      <c r="G77" s="37">
        <v>801</v>
      </c>
      <c r="H77" s="37">
        <v>15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</row>
    <row r="78" spans="1:16" ht="15" thickBot="1">
      <c r="A78" s="35" t="s">
        <v>173</v>
      </c>
      <c r="B78" s="36" t="s">
        <v>47</v>
      </c>
      <c r="C78" s="37">
        <v>109</v>
      </c>
      <c r="D78" s="36" t="s">
        <v>16</v>
      </c>
      <c r="E78" s="38">
        <v>43617</v>
      </c>
      <c r="F78" s="37">
        <v>529</v>
      </c>
      <c r="G78" s="37">
        <v>529</v>
      </c>
      <c r="H78" s="37">
        <v>209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60</v>
      </c>
    </row>
    <row r="79" spans="1:16" ht="15" thickBot="1">
      <c r="A79" s="35" t="s">
        <v>187</v>
      </c>
      <c r="B79" s="36" t="s">
        <v>24</v>
      </c>
      <c r="C79" s="37">
        <v>144</v>
      </c>
      <c r="D79" s="36" t="s">
        <v>16</v>
      </c>
      <c r="E79" s="38">
        <v>43621</v>
      </c>
      <c r="F79" s="37">
        <v>318</v>
      </c>
      <c r="G79" s="37">
        <v>318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3</v>
      </c>
      <c r="N79" s="37">
        <v>0</v>
      </c>
      <c r="O79" s="37">
        <v>0</v>
      </c>
      <c r="P79" s="37">
        <v>0</v>
      </c>
    </row>
    <row r="80" spans="1:16" ht="15" thickBot="1">
      <c r="A80" s="35" t="s">
        <v>193</v>
      </c>
      <c r="B80" s="36" t="s">
        <v>26</v>
      </c>
      <c r="C80" s="37">
        <v>109</v>
      </c>
      <c r="D80" s="36" t="s">
        <v>16</v>
      </c>
      <c r="E80" s="38">
        <v>43608</v>
      </c>
      <c r="F80" s="37">
        <v>83</v>
      </c>
      <c r="G80" s="37">
        <v>151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</row>
    <row r="81" spans="1:16" ht="15" thickBot="1">
      <c r="A81" s="35" t="s">
        <v>237</v>
      </c>
      <c r="B81" s="36" t="s">
        <v>22</v>
      </c>
      <c r="C81" s="37">
        <v>109</v>
      </c>
      <c r="D81" s="36" t="s">
        <v>16</v>
      </c>
      <c r="E81" s="38">
        <v>43618</v>
      </c>
      <c r="F81" s="37">
        <v>70</v>
      </c>
      <c r="G81" s="37">
        <v>70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</row>
  </sheetData>
  <sortState xmlns:xlrd2="http://schemas.microsoft.com/office/spreadsheetml/2017/richdata2" ref="A2:P81">
    <sortCondition descending="1" ref="G2"/>
  </sortState>
  <phoneticPr fontId="3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8"/>
  <sheetViews>
    <sheetView topLeftCell="A265" zoomScale="175" zoomScaleNormal="175" workbookViewId="0">
      <selection activeCell="C3" sqref="C3"/>
    </sheetView>
  </sheetViews>
  <sheetFormatPr defaultColWidth="9" defaultRowHeight="13.5"/>
  <cols>
    <col min="1" max="16384" width="9" style="9"/>
  </cols>
  <sheetData>
    <row r="1" spans="1:5">
      <c r="A1" s="9" t="s">
        <v>60</v>
      </c>
      <c r="B1" s="9" t="s">
        <v>61</v>
      </c>
      <c r="C1" s="9" t="s">
        <v>62</v>
      </c>
      <c r="D1" s="9" t="s">
        <v>64</v>
      </c>
      <c r="E1" s="9" t="s">
        <v>63</v>
      </c>
    </row>
    <row r="2" spans="1:5">
      <c r="A2" s="9">
        <v>48</v>
      </c>
      <c r="B2" s="9">
        <v>1</v>
      </c>
      <c r="C2" s="9">
        <f>A2*B2</f>
        <v>48</v>
      </c>
      <c r="D2" s="13">
        <f>B2/7</f>
        <v>0.14285714285714285</v>
      </c>
      <c r="E2" s="13">
        <f>B2/30</f>
        <v>3.3333333333333333E-2</v>
      </c>
    </row>
    <row r="3" spans="1:5">
      <c r="A3" s="9">
        <v>48</v>
      </c>
      <c r="B3" s="9">
        <v>2</v>
      </c>
      <c r="C3" s="9">
        <f t="shared" ref="C3:C66" si="0">A3*B3</f>
        <v>96</v>
      </c>
      <c r="D3" s="13">
        <f t="shared" ref="D3:D66" si="1">B3/7</f>
        <v>0.2857142857142857</v>
      </c>
      <c r="E3" s="13">
        <f t="shared" ref="E3:E66" si="2">B3/30</f>
        <v>6.6666666666666666E-2</v>
      </c>
    </row>
    <row r="4" spans="1:5">
      <c r="A4" s="9">
        <v>48</v>
      </c>
      <c r="B4" s="9">
        <v>3</v>
      </c>
      <c r="C4" s="9">
        <f t="shared" si="0"/>
        <v>144</v>
      </c>
      <c r="D4" s="13">
        <f t="shared" si="1"/>
        <v>0.42857142857142855</v>
      </c>
      <c r="E4" s="13">
        <f t="shared" si="2"/>
        <v>0.1</v>
      </c>
    </row>
    <row r="5" spans="1:5">
      <c r="A5" s="9">
        <v>48</v>
      </c>
      <c r="B5" s="9">
        <v>4</v>
      </c>
      <c r="C5" s="9">
        <f t="shared" si="0"/>
        <v>192</v>
      </c>
      <c r="D5" s="13">
        <f t="shared" si="1"/>
        <v>0.5714285714285714</v>
      </c>
      <c r="E5" s="13">
        <f t="shared" si="2"/>
        <v>0.13333333333333333</v>
      </c>
    </row>
    <row r="6" spans="1:5">
      <c r="A6" s="9">
        <v>48</v>
      </c>
      <c r="B6" s="9">
        <v>5</v>
      </c>
      <c r="C6" s="9">
        <f t="shared" si="0"/>
        <v>240</v>
      </c>
      <c r="D6" s="13">
        <f t="shared" si="1"/>
        <v>0.7142857142857143</v>
      </c>
      <c r="E6" s="13">
        <f t="shared" si="2"/>
        <v>0.16666666666666666</v>
      </c>
    </row>
    <row r="7" spans="1:5">
      <c r="A7" s="9">
        <v>48</v>
      </c>
      <c r="B7" s="9">
        <v>6</v>
      </c>
      <c r="C7" s="9">
        <f t="shared" si="0"/>
        <v>288</v>
      </c>
      <c r="D7" s="13">
        <f t="shared" si="1"/>
        <v>0.8571428571428571</v>
      </c>
      <c r="E7" s="13">
        <f t="shared" si="2"/>
        <v>0.2</v>
      </c>
    </row>
    <row r="8" spans="1:5">
      <c r="A8" s="9">
        <v>48</v>
      </c>
      <c r="B8" s="9">
        <v>7</v>
      </c>
      <c r="C8" s="9">
        <f t="shared" si="0"/>
        <v>336</v>
      </c>
      <c r="D8" s="13">
        <f t="shared" si="1"/>
        <v>1</v>
      </c>
      <c r="E8" s="13">
        <f t="shared" si="2"/>
        <v>0.23333333333333334</v>
      </c>
    </row>
    <row r="9" spans="1:5">
      <c r="A9" s="9">
        <v>48</v>
      </c>
      <c r="B9" s="9">
        <v>8</v>
      </c>
      <c r="C9" s="9">
        <f t="shared" si="0"/>
        <v>384</v>
      </c>
      <c r="D9" s="13">
        <f t="shared" si="1"/>
        <v>1.1428571428571428</v>
      </c>
      <c r="E9" s="13">
        <f t="shared" si="2"/>
        <v>0.26666666666666666</v>
      </c>
    </row>
    <row r="10" spans="1:5">
      <c r="A10" s="9">
        <v>48</v>
      </c>
      <c r="B10" s="9">
        <v>9</v>
      </c>
      <c r="C10" s="9">
        <f t="shared" si="0"/>
        <v>432</v>
      </c>
      <c r="D10" s="13">
        <f t="shared" si="1"/>
        <v>1.2857142857142858</v>
      </c>
      <c r="E10" s="13">
        <f t="shared" si="2"/>
        <v>0.3</v>
      </c>
    </row>
    <row r="11" spans="1:5">
      <c r="A11" s="9">
        <v>48</v>
      </c>
      <c r="B11" s="9">
        <v>10</v>
      </c>
      <c r="C11" s="9">
        <f t="shared" si="0"/>
        <v>480</v>
      </c>
      <c r="D11" s="13">
        <f t="shared" si="1"/>
        <v>1.4285714285714286</v>
      </c>
      <c r="E11" s="13">
        <f t="shared" si="2"/>
        <v>0.33333333333333331</v>
      </c>
    </row>
    <row r="12" spans="1:5">
      <c r="A12" s="9">
        <v>48</v>
      </c>
      <c r="B12" s="9">
        <v>11</v>
      </c>
      <c r="C12" s="9">
        <f t="shared" si="0"/>
        <v>528</v>
      </c>
      <c r="D12" s="13">
        <f t="shared" si="1"/>
        <v>1.5714285714285714</v>
      </c>
      <c r="E12" s="13">
        <f t="shared" si="2"/>
        <v>0.36666666666666664</v>
      </c>
    </row>
    <row r="13" spans="1:5">
      <c r="A13" s="9">
        <v>48</v>
      </c>
      <c r="B13" s="9">
        <v>12</v>
      </c>
      <c r="C13" s="9">
        <f t="shared" si="0"/>
        <v>576</v>
      </c>
      <c r="D13" s="13">
        <f t="shared" si="1"/>
        <v>1.7142857142857142</v>
      </c>
      <c r="E13" s="13">
        <f t="shared" si="2"/>
        <v>0.4</v>
      </c>
    </row>
    <row r="14" spans="1:5">
      <c r="A14" s="9">
        <v>48</v>
      </c>
      <c r="B14" s="9">
        <v>13</v>
      </c>
      <c r="C14" s="9">
        <f t="shared" si="0"/>
        <v>624</v>
      </c>
      <c r="D14" s="13">
        <f t="shared" si="1"/>
        <v>1.8571428571428572</v>
      </c>
      <c r="E14" s="13">
        <f t="shared" si="2"/>
        <v>0.43333333333333335</v>
      </c>
    </row>
    <row r="15" spans="1:5">
      <c r="A15" s="9">
        <v>48</v>
      </c>
      <c r="B15" s="9">
        <v>14</v>
      </c>
      <c r="C15" s="9">
        <f t="shared" si="0"/>
        <v>672</v>
      </c>
      <c r="D15" s="13">
        <f t="shared" si="1"/>
        <v>2</v>
      </c>
      <c r="E15" s="13">
        <f t="shared" si="2"/>
        <v>0.46666666666666667</v>
      </c>
    </row>
    <row r="16" spans="1:5">
      <c r="A16" s="9">
        <v>48</v>
      </c>
      <c r="B16" s="9">
        <v>15</v>
      </c>
      <c r="C16" s="9">
        <f t="shared" si="0"/>
        <v>720</v>
      </c>
      <c r="D16" s="13">
        <f t="shared" si="1"/>
        <v>2.1428571428571428</v>
      </c>
      <c r="E16" s="13">
        <f t="shared" si="2"/>
        <v>0.5</v>
      </c>
    </row>
    <row r="17" spans="1:5">
      <c r="A17" s="9">
        <v>48</v>
      </c>
      <c r="B17" s="9">
        <v>16</v>
      </c>
      <c r="C17" s="9">
        <f t="shared" si="0"/>
        <v>768</v>
      </c>
      <c r="D17" s="13">
        <f t="shared" si="1"/>
        <v>2.2857142857142856</v>
      </c>
      <c r="E17" s="13">
        <f t="shared" si="2"/>
        <v>0.53333333333333333</v>
      </c>
    </row>
    <row r="18" spans="1:5">
      <c r="A18" s="9">
        <v>48</v>
      </c>
      <c r="B18" s="9">
        <v>17</v>
      </c>
      <c r="C18" s="9">
        <f t="shared" si="0"/>
        <v>816</v>
      </c>
      <c r="D18" s="13">
        <f t="shared" si="1"/>
        <v>2.4285714285714284</v>
      </c>
      <c r="E18" s="13">
        <f t="shared" si="2"/>
        <v>0.56666666666666665</v>
      </c>
    </row>
    <row r="19" spans="1:5">
      <c r="A19" s="9">
        <v>48</v>
      </c>
      <c r="B19" s="9">
        <v>18</v>
      </c>
      <c r="C19" s="9">
        <f t="shared" si="0"/>
        <v>864</v>
      </c>
      <c r="D19" s="13">
        <f t="shared" si="1"/>
        <v>2.5714285714285716</v>
      </c>
      <c r="E19" s="13">
        <f t="shared" si="2"/>
        <v>0.6</v>
      </c>
    </row>
    <row r="20" spans="1:5">
      <c r="A20" s="9">
        <v>48</v>
      </c>
      <c r="B20" s="9">
        <v>19</v>
      </c>
      <c r="C20" s="9">
        <f t="shared" si="0"/>
        <v>912</v>
      </c>
      <c r="D20" s="13">
        <f t="shared" si="1"/>
        <v>2.7142857142857144</v>
      </c>
      <c r="E20" s="13">
        <f t="shared" si="2"/>
        <v>0.6333333333333333</v>
      </c>
    </row>
    <row r="21" spans="1:5">
      <c r="A21" s="9">
        <v>48</v>
      </c>
      <c r="B21" s="9">
        <v>20</v>
      </c>
      <c r="C21" s="9">
        <f t="shared" si="0"/>
        <v>960</v>
      </c>
      <c r="D21" s="13">
        <f t="shared" si="1"/>
        <v>2.8571428571428572</v>
      </c>
      <c r="E21" s="13">
        <f t="shared" si="2"/>
        <v>0.66666666666666663</v>
      </c>
    </row>
    <row r="22" spans="1:5">
      <c r="A22" s="9">
        <v>48</v>
      </c>
      <c r="B22" s="9">
        <v>21</v>
      </c>
      <c r="C22" s="9">
        <f t="shared" si="0"/>
        <v>1008</v>
      </c>
      <c r="D22" s="13">
        <f t="shared" si="1"/>
        <v>3</v>
      </c>
      <c r="E22" s="13">
        <f t="shared" si="2"/>
        <v>0.7</v>
      </c>
    </row>
    <row r="23" spans="1:5">
      <c r="A23" s="9">
        <v>48</v>
      </c>
      <c r="B23" s="9">
        <v>22</v>
      </c>
      <c r="C23" s="9">
        <f t="shared" si="0"/>
        <v>1056</v>
      </c>
      <c r="D23" s="13">
        <f t="shared" si="1"/>
        <v>3.1428571428571428</v>
      </c>
      <c r="E23" s="13">
        <f t="shared" si="2"/>
        <v>0.73333333333333328</v>
      </c>
    </row>
    <row r="24" spans="1:5">
      <c r="A24" s="9">
        <v>48</v>
      </c>
      <c r="B24" s="9">
        <v>23</v>
      </c>
      <c r="C24" s="9">
        <f t="shared" si="0"/>
        <v>1104</v>
      </c>
      <c r="D24" s="13">
        <f t="shared" si="1"/>
        <v>3.2857142857142856</v>
      </c>
      <c r="E24" s="13">
        <f t="shared" si="2"/>
        <v>0.76666666666666672</v>
      </c>
    </row>
    <row r="25" spans="1:5">
      <c r="A25" s="9">
        <v>48</v>
      </c>
      <c r="B25" s="9">
        <v>24</v>
      </c>
      <c r="C25" s="9">
        <f t="shared" si="0"/>
        <v>1152</v>
      </c>
      <c r="D25" s="13">
        <f t="shared" si="1"/>
        <v>3.4285714285714284</v>
      </c>
      <c r="E25" s="13">
        <f t="shared" si="2"/>
        <v>0.8</v>
      </c>
    </row>
    <row r="26" spans="1:5">
      <c r="A26" s="9">
        <v>48</v>
      </c>
      <c r="B26" s="9">
        <v>25</v>
      </c>
      <c r="C26" s="9">
        <f t="shared" si="0"/>
        <v>1200</v>
      </c>
      <c r="D26" s="13">
        <f t="shared" si="1"/>
        <v>3.5714285714285716</v>
      </c>
      <c r="E26" s="13">
        <f t="shared" si="2"/>
        <v>0.83333333333333337</v>
      </c>
    </row>
    <row r="27" spans="1:5">
      <c r="A27" s="9">
        <v>48</v>
      </c>
      <c r="B27" s="9">
        <v>26</v>
      </c>
      <c r="C27" s="9">
        <f t="shared" si="0"/>
        <v>1248</v>
      </c>
      <c r="D27" s="13">
        <f t="shared" si="1"/>
        <v>3.7142857142857144</v>
      </c>
      <c r="E27" s="13">
        <f t="shared" si="2"/>
        <v>0.8666666666666667</v>
      </c>
    </row>
    <row r="28" spans="1:5">
      <c r="A28" s="9">
        <v>48</v>
      </c>
      <c r="B28" s="9">
        <v>27</v>
      </c>
      <c r="C28" s="9">
        <f t="shared" si="0"/>
        <v>1296</v>
      </c>
      <c r="D28" s="13">
        <f t="shared" si="1"/>
        <v>3.8571428571428572</v>
      </c>
      <c r="E28" s="13">
        <f t="shared" si="2"/>
        <v>0.9</v>
      </c>
    </row>
    <row r="29" spans="1:5">
      <c r="A29" s="9">
        <v>48</v>
      </c>
      <c r="B29" s="9">
        <v>28</v>
      </c>
      <c r="C29" s="9">
        <f t="shared" si="0"/>
        <v>1344</v>
      </c>
      <c r="D29" s="13">
        <f t="shared" si="1"/>
        <v>4</v>
      </c>
      <c r="E29" s="13">
        <f t="shared" si="2"/>
        <v>0.93333333333333335</v>
      </c>
    </row>
    <row r="30" spans="1:5">
      <c r="A30" s="9">
        <v>48</v>
      </c>
      <c r="B30" s="9">
        <v>29</v>
      </c>
      <c r="C30" s="9">
        <f t="shared" si="0"/>
        <v>1392</v>
      </c>
      <c r="D30" s="13">
        <f t="shared" si="1"/>
        <v>4.1428571428571432</v>
      </c>
      <c r="E30" s="13">
        <f t="shared" si="2"/>
        <v>0.96666666666666667</v>
      </c>
    </row>
    <row r="31" spans="1:5">
      <c r="A31" s="9">
        <v>48</v>
      </c>
      <c r="B31" s="9">
        <v>30</v>
      </c>
      <c r="C31" s="9">
        <f t="shared" si="0"/>
        <v>1440</v>
      </c>
      <c r="D31" s="13">
        <f t="shared" si="1"/>
        <v>4.2857142857142856</v>
      </c>
      <c r="E31" s="13">
        <f t="shared" si="2"/>
        <v>1</v>
      </c>
    </row>
    <row r="32" spans="1:5">
      <c r="A32" s="9">
        <v>48</v>
      </c>
      <c r="B32" s="9">
        <v>31</v>
      </c>
      <c r="C32" s="9">
        <f t="shared" si="0"/>
        <v>1488</v>
      </c>
      <c r="D32" s="13">
        <f t="shared" si="1"/>
        <v>4.4285714285714288</v>
      </c>
      <c r="E32" s="13">
        <f t="shared" si="2"/>
        <v>1.0333333333333334</v>
      </c>
    </row>
    <row r="33" spans="1:5">
      <c r="A33" s="9">
        <v>48</v>
      </c>
      <c r="B33" s="9">
        <v>32</v>
      </c>
      <c r="C33" s="9">
        <f t="shared" si="0"/>
        <v>1536</v>
      </c>
      <c r="D33" s="13">
        <f t="shared" si="1"/>
        <v>4.5714285714285712</v>
      </c>
      <c r="E33" s="13">
        <f t="shared" si="2"/>
        <v>1.0666666666666667</v>
      </c>
    </row>
    <row r="34" spans="1:5">
      <c r="A34" s="9">
        <v>48</v>
      </c>
      <c r="B34" s="9">
        <v>33</v>
      </c>
      <c r="C34" s="9">
        <f t="shared" si="0"/>
        <v>1584</v>
      </c>
      <c r="D34" s="13">
        <f t="shared" si="1"/>
        <v>4.7142857142857144</v>
      </c>
      <c r="E34" s="13">
        <f t="shared" si="2"/>
        <v>1.1000000000000001</v>
      </c>
    </row>
    <row r="35" spans="1:5">
      <c r="A35" s="9">
        <v>48</v>
      </c>
      <c r="B35" s="9">
        <v>34</v>
      </c>
      <c r="C35" s="9">
        <f t="shared" si="0"/>
        <v>1632</v>
      </c>
      <c r="D35" s="13">
        <f t="shared" si="1"/>
        <v>4.8571428571428568</v>
      </c>
      <c r="E35" s="13">
        <f t="shared" si="2"/>
        <v>1.1333333333333333</v>
      </c>
    </row>
    <row r="36" spans="1:5">
      <c r="A36" s="9">
        <v>48</v>
      </c>
      <c r="B36" s="9">
        <v>35</v>
      </c>
      <c r="C36" s="9">
        <f t="shared" si="0"/>
        <v>1680</v>
      </c>
      <c r="D36" s="13">
        <f t="shared" si="1"/>
        <v>5</v>
      </c>
      <c r="E36" s="13">
        <f t="shared" si="2"/>
        <v>1.1666666666666667</v>
      </c>
    </row>
    <row r="37" spans="1:5">
      <c r="A37" s="9">
        <v>48</v>
      </c>
      <c r="B37" s="9">
        <v>36</v>
      </c>
      <c r="C37" s="9">
        <f t="shared" si="0"/>
        <v>1728</v>
      </c>
      <c r="D37" s="13">
        <f t="shared" si="1"/>
        <v>5.1428571428571432</v>
      </c>
      <c r="E37" s="13">
        <f t="shared" si="2"/>
        <v>1.2</v>
      </c>
    </row>
    <row r="38" spans="1:5">
      <c r="A38" s="9">
        <v>48</v>
      </c>
      <c r="B38" s="9">
        <v>37</v>
      </c>
      <c r="C38" s="9">
        <f t="shared" si="0"/>
        <v>1776</v>
      </c>
      <c r="D38" s="13">
        <f t="shared" si="1"/>
        <v>5.2857142857142856</v>
      </c>
      <c r="E38" s="13">
        <f t="shared" si="2"/>
        <v>1.2333333333333334</v>
      </c>
    </row>
    <row r="39" spans="1:5">
      <c r="A39" s="9">
        <v>48</v>
      </c>
      <c r="B39" s="9">
        <v>38</v>
      </c>
      <c r="C39" s="9">
        <f t="shared" si="0"/>
        <v>1824</v>
      </c>
      <c r="D39" s="13">
        <f t="shared" si="1"/>
        <v>5.4285714285714288</v>
      </c>
      <c r="E39" s="13">
        <f t="shared" si="2"/>
        <v>1.2666666666666666</v>
      </c>
    </row>
    <row r="40" spans="1:5">
      <c r="A40" s="9">
        <v>48</v>
      </c>
      <c r="B40" s="9">
        <v>39</v>
      </c>
      <c r="C40" s="9">
        <f t="shared" si="0"/>
        <v>1872</v>
      </c>
      <c r="D40" s="13">
        <f t="shared" si="1"/>
        <v>5.5714285714285712</v>
      </c>
      <c r="E40" s="13">
        <f t="shared" si="2"/>
        <v>1.3</v>
      </c>
    </row>
    <row r="41" spans="1:5">
      <c r="A41" s="9">
        <v>48</v>
      </c>
      <c r="B41" s="9">
        <v>40</v>
      </c>
      <c r="C41" s="9">
        <f t="shared" si="0"/>
        <v>1920</v>
      </c>
      <c r="D41" s="13">
        <f t="shared" si="1"/>
        <v>5.7142857142857144</v>
      </c>
      <c r="E41" s="13">
        <f t="shared" si="2"/>
        <v>1.3333333333333333</v>
      </c>
    </row>
    <row r="42" spans="1:5">
      <c r="A42" s="9">
        <v>48</v>
      </c>
      <c r="B42" s="9">
        <v>41</v>
      </c>
      <c r="C42" s="9">
        <f t="shared" si="0"/>
        <v>1968</v>
      </c>
      <c r="D42" s="13">
        <f t="shared" si="1"/>
        <v>5.8571428571428568</v>
      </c>
      <c r="E42" s="13">
        <f t="shared" si="2"/>
        <v>1.3666666666666667</v>
      </c>
    </row>
    <row r="43" spans="1:5">
      <c r="A43" s="9">
        <v>48</v>
      </c>
      <c r="B43" s="9">
        <v>42</v>
      </c>
      <c r="C43" s="9">
        <f t="shared" si="0"/>
        <v>2016</v>
      </c>
      <c r="D43" s="13">
        <f t="shared" si="1"/>
        <v>6</v>
      </c>
      <c r="E43" s="13">
        <f t="shared" si="2"/>
        <v>1.4</v>
      </c>
    </row>
    <row r="44" spans="1:5">
      <c r="A44" s="9">
        <v>48</v>
      </c>
      <c r="B44" s="9">
        <v>43</v>
      </c>
      <c r="C44" s="9">
        <f t="shared" si="0"/>
        <v>2064</v>
      </c>
      <c r="D44" s="13">
        <f t="shared" si="1"/>
        <v>6.1428571428571432</v>
      </c>
      <c r="E44" s="13">
        <f t="shared" si="2"/>
        <v>1.4333333333333333</v>
      </c>
    </row>
    <row r="45" spans="1:5">
      <c r="A45" s="9">
        <v>48</v>
      </c>
      <c r="B45" s="9">
        <v>44</v>
      </c>
      <c r="C45" s="9">
        <f t="shared" si="0"/>
        <v>2112</v>
      </c>
      <c r="D45" s="13">
        <f t="shared" si="1"/>
        <v>6.2857142857142856</v>
      </c>
      <c r="E45" s="13">
        <f t="shared" si="2"/>
        <v>1.4666666666666666</v>
      </c>
    </row>
    <row r="46" spans="1:5">
      <c r="A46" s="9">
        <v>48</v>
      </c>
      <c r="B46" s="9">
        <v>45</v>
      </c>
      <c r="C46" s="9">
        <f t="shared" si="0"/>
        <v>2160</v>
      </c>
      <c r="D46" s="13">
        <f t="shared" si="1"/>
        <v>6.4285714285714288</v>
      </c>
      <c r="E46" s="13">
        <f t="shared" si="2"/>
        <v>1.5</v>
      </c>
    </row>
    <row r="47" spans="1:5">
      <c r="A47" s="9">
        <v>48</v>
      </c>
      <c r="B47" s="9">
        <v>46</v>
      </c>
      <c r="C47" s="9">
        <f t="shared" si="0"/>
        <v>2208</v>
      </c>
      <c r="D47" s="13">
        <f t="shared" si="1"/>
        <v>6.5714285714285712</v>
      </c>
      <c r="E47" s="13">
        <f t="shared" si="2"/>
        <v>1.5333333333333334</v>
      </c>
    </row>
    <row r="48" spans="1:5">
      <c r="A48" s="9">
        <v>48</v>
      </c>
      <c r="B48" s="9">
        <v>47</v>
      </c>
      <c r="C48" s="9">
        <f t="shared" si="0"/>
        <v>2256</v>
      </c>
      <c r="D48" s="13">
        <f t="shared" si="1"/>
        <v>6.7142857142857144</v>
      </c>
      <c r="E48" s="13">
        <f t="shared" si="2"/>
        <v>1.5666666666666667</v>
      </c>
    </row>
    <row r="49" spans="1:5">
      <c r="A49" s="9">
        <v>48</v>
      </c>
      <c r="B49" s="9">
        <v>48</v>
      </c>
      <c r="C49" s="9">
        <f t="shared" si="0"/>
        <v>2304</v>
      </c>
      <c r="D49" s="13">
        <f t="shared" si="1"/>
        <v>6.8571428571428568</v>
      </c>
      <c r="E49" s="13">
        <f t="shared" si="2"/>
        <v>1.6</v>
      </c>
    </row>
    <row r="50" spans="1:5">
      <c r="A50" s="9">
        <v>48</v>
      </c>
      <c r="B50" s="9">
        <v>49</v>
      </c>
      <c r="C50" s="9">
        <f t="shared" si="0"/>
        <v>2352</v>
      </c>
      <c r="D50" s="13">
        <f t="shared" si="1"/>
        <v>7</v>
      </c>
      <c r="E50" s="13">
        <f t="shared" si="2"/>
        <v>1.6333333333333333</v>
      </c>
    </row>
    <row r="51" spans="1:5">
      <c r="A51" s="9">
        <v>48</v>
      </c>
      <c r="B51" s="9">
        <v>50</v>
      </c>
      <c r="C51" s="9">
        <f t="shared" si="0"/>
        <v>2400</v>
      </c>
      <c r="D51" s="13">
        <f t="shared" si="1"/>
        <v>7.1428571428571432</v>
      </c>
      <c r="E51" s="13">
        <f t="shared" si="2"/>
        <v>1.6666666666666667</v>
      </c>
    </row>
    <row r="52" spans="1:5">
      <c r="A52" s="9">
        <v>48</v>
      </c>
      <c r="B52" s="9">
        <v>51</v>
      </c>
      <c r="C52" s="9">
        <f t="shared" si="0"/>
        <v>2448</v>
      </c>
      <c r="D52" s="13">
        <f t="shared" si="1"/>
        <v>7.2857142857142856</v>
      </c>
      <c r="E52" s="13">
        <f t="shared" si="2"/>
        <v>1.7</v>
      </c>
    </row>
    <row r="53" spans="1:5">
      <c r="A53" s="9">
        <v>48</v>
      </c>
      <c r="B53" s="9">
        <v>52</v>
      </c>
      <c r="C53" s="9">
        <f t="shared" si="0"/>
        <v>2496</v>
      </c>
      <c r="D53" s="13">
        <f t="shared" si="1"/>
        <v>7.4285714285714288</v>
      </c>
      <c r="E53" s="13">
        <f t="shared" si="2"/>
        <v>1.7333333333333334</v>
      </c>
    </row>
    <row r="54" spans="1:5">
      <c r="A54" s="9">
        <v>48</v>
      </c>
      <c r="B54" s="9">
        <v>53</v>
      </c>
      <c r="C54" s="9">
        <f t="shared" si="0"/>
        <v>2544</v>
      </c>
      <c r="D54" s="13">
        <f t="shared" si="1"/>
        <v>7.5714285714285712</v>
      </c>
      <c r="E54" s="13">
        <f t="shared" si="2"/>
        <v>1.7666666666666666</v>
      </c>
    </row>
    <row r="55" spans="1:5">
      <c r="A55" s="9">
        <v>48</v>
      </c>
      <c r="B55" s="9">
        <v>54</v>
      </c>
      <c r="C55" s="9">
        <f t="shared" si="0"/>
        <v>2592</v>
      </c>
      <c r="D55" s="13">
        <f t="shared" si="1"/>
        <v>7.7142857142857144</v>
      </c>
      <c r="E55" s="13">
        <f t="shared" si="2"/>
        <v>1.8</v>
      </c>
    </row>
    <row r="56" spans="1:5">
      <c r="A56" s="9">
        <v>48</v>
      </c>
      <c r="B56" s="9">
        <v>55</v>
      </c>
      <c r="C56" s="9">
        <f t="shared" si="0"/>
        <v>2640</v>
      </c>
      <c r="D56" s="13">
        <f t="shared" si="1"/>
        <v>7.8571428571428568</v>
      </c>
      <c r="E56" s="13">
        <f t="shared" si="2"/>
        <v>1.8333333333333333</v>
      </c>
    </row>
    <row r="57" spans="1:5">
      <c r="A57" s="9">
        <v>48</v>
      </c>
      <c r="B57" s="9">
        <v>56</v>
      </c>
      <c r="C57" s="9">
        <f t="shared" si="0"/>
        <v>2688</v>
      </c>
      <c r="D57" s="13">
        <f t="shared" si="1"/>
        <v>8</v>
      </c>
      <c r="E57" s="13">
        <f t="shared" si="2"/>
        <v>1.8666666666666667</v>
      </c>
    </row>
    <row r="58" spans="1:5">
      <c r="A58" s="9">
        <v>48</v>
      </c>
      <c r="B58" s="9">
        <v>57</v>
      </c>
      <c r="C58" s="9">
        <f t="shared" si="0"/>
        <v>2736</v>
      </c>
      <c r="D58" s="13">
        <f t="shared" si="1"/>
        <v>8.1428571428571423</v>
      </c>
      <c r="E58" s="13">
        <f t="shared" si="2"/>
        <v>1.9</v>
      </c>
    </row>
    <row r="59" spans="1:5">
      <c r="A59" s="9">
        <v>48</v>
      </c>
      <c r="B59" s="9">
        <v>58</v>
      </c>
      <c r="C59" s="9">
        <f t="shared" si="0"/>
        <v>2784</v>
      </c>
      <c r="D59" s="13">
        <f t="shared" si="1"/>
        <v>8.2857142857142865</v>
      </c>
      <c r="E59" s="13">
        <f t="shared" si="2"/>
        <v>1.9333333333333333</v>
      </c>
    </row>
    <row r="60" spans="1:5">
      <c r="A60" s="9">
        <v>48</v>
      </c>
      <c r="B60" s="9">
        <v>59</v>
      </c>
      <c r="C60" s="9">
        <f t="shared" si="0"/>
        <v>2832</v>
      </c>
      <c r="D60" s="13">
        <f t="shared" si="1"/>
        <v>8.4285714285714288</v>
      </c>
      <c r="E60" s="13">
        <f t="shared" si="2"/>
        <v>1.9666666666666666</v>
      </c>
    </row>
    <row r="61" spans="1:5">
      <c r="A61" s="9">
        <v>48</v>
      </c>
      <c r="B61" s="9">
        <v>60</v>
      </c>
      <c r="C61" s="9">
        <f t="shared" si="0"/>
        <v>2880</v>
      </c>
      <c r="D61" s="13">
        <f t="shared" si="1"/>
        <v>8.5714285714285712</v>
      </c>
      <c r="E61" s="13">
        <f t="shared" si="2"/>
        <v>2</v>
      </c>
    </row>
    <row r="62" spans="1:5">
      <c r="A62" s="9">
        <v>48</v>
      </c>
      <c r="B62" s="9">
        <v>61</v>
      </c>
      <c r="C62" s="9">
        <f t="shared" si="0"/>
        <v>2928</v>
      </c>
      <c r="D62" s="13">
        <f t="shared" si="1"/>
        <v>8.7142857142857135</v>
      </c>
      <c r="E62" s="13">
        <f t="shared" si="2"/>
        <v>2.0333333333333332</v>
      </c>
    </row>
    <row r="63" spans="1:5">
      <c r="A63" s="9">
        <v>48</v>
      </c>
      <c r="B63" s="9">
        <v>62</v>
      </c>
      <c r="C63" s="9">
        <f t="shared" si="0"/>
        <v>2976</v>
      </c>
      <c r="D63" s="13">
        <f t="shared" si="1"/>
        <v>8.8571428571428577</v>
      </c>
      <c r="E63" s="13">
        <f t="shared" si="2"/>
        <v>2.0666666666666669</v>
      </c>
    </row>
    <row r="64" spans="1:5">
      <c r="A64" s="9">
        <v>48</v>
      </c>
      <c r="B64" s="9">
        <v>63</v>
      </c>
      <c r="C64" s="9">
        <f t="shared" si="0"/>
        <v>3024</v>
      </c>
      <c r="D64" s="13">
        <f t="shared" si="1"/>
        <v>9</v>
      </c>
      <c r="E64" s="13">
        <f t="shared" si="2"/>
        <v>2.1</v>
      </c>
    </row>
    <row r="65" spans="1:5">
      <c r="A65" s="9">
        <v>48</v>
      </c>
      <c r="B65" s="9">
        <v>64</v>
      </c>
      <c r="C65" s="9">
        <f t="shared" si="0"/>
        <v>3072</v>
      </c>
      <c r="D65" s="13">
        <f t="shared" si="1"/>
        <v>9.1428571428571423</v>
      </c>
      <c r="E65" s="13">
        <f t="shared" si="2"/>
        <v>2.1333333333333333</v>
      </c>
    </row>
    <row r="66" spans="1:5">
      <c r="A66" s="9">
        <v>48</v>
      </c>
      <c r="B66" s="9">
        <v>65</v>
      </c>
      <c r="C66" s="9">
        <f t="shared" si="0"/>
        <v>3120</v>
      </c>
      <c r="D66" s="13">
        <f t="shared" si="1"/>
        <v>9.2857142857142865</v>
      </c>
      <c r="E66" s="13">
        <f t="shared" si="2"/>
        <v>2.1666666666666665</v>
      </c>
    </row>
    <row r="67" spans="1:5">
      <c r="A67" s="9">
        <v>48</v>
      </c>
      <c r="B67" s="9">
        <v>66</v>
      </c>
      <c r="C67" s="9">
        <f t="shared" ref="C67:C130" si="3">A67*B67</f>
        <v>3168</v>
      </c>
      <c r="D67" s="13">
        <f t="shared" ref="D67:D130" si="4">B67/7</f>
        <v>9.4285714285714288</v>
      </c>
      <c r="E67" s="13">
        <f t="shared" ref="E67:E130" si="5">B67/30</f>
        <v>2.2000000000000002</v>
      </c>
    </row>
    <row r="68" spans="1:5">
      <c r="A68" s="9">
        <v>48</v>
      </c>
      <c r="B68" s="9">
        <v>67</v>
      </c>
      <c r="C68" s="9">
        <f t="shared" si="3"/>
        <v>3216</v>
      </c>
      <c r="D68" s="13">
        <f t="shared" si="4"/>
        <v>9.5714285714285712</v>
      </c>
      <c r="E68" s="13">
        <f t="shared" si="5"/>
        <v>2.2333333333333334</v>
      </c>
    </row>
    <row r="69" spans="1:5">
      <c r="A69" s="9">
        <v>48</v>
      </c>
      <c r="B69" s="9">
        <v>68</v>
      </c>
      <c r="C69" s="9">
        <f t="shared" si="3"/>
        <v>3264</v>
      </c>
      <c r="D69" s="13">
        <f t="shared" si="4"/>
        <v>9.7142857142857135</v>
      </c>
      <c r="E69" s="13">
        <f t="shared" si="5"/>
        <v>2.2666666666666666</v>
      </c>
    </row>
    <row r="70" spans="1:5">
      <c r="A70" s="9">
        <v>48</v>
      </c>
      <c r="B70" s="9">
        <v>69</v>
      </c>
      <c r="C70" s="9">
        <f t="shared" si="3"/>
        <v>3312</v>
      </c>
      <c r="D70" s="13">
        <f t="shared" si="4"/>
        <v>9.8571428571428577</v>
      </c>
      <c r="E70" s="13">
        <f t="shared" si="5"/>
        <v>2.2999999999999998</v>
      </c>
    </row>
    <row r="71" spans="1:5">
      <c r="A71" s="9">
        <v>48</v>
      </c>
      <c r="B71" s="9">
        <v>70</v>
      </c>
      <c r="C71" s="9">
        <f t="shared" si="3"/>
        <v>3360</v>
      </c>
      <c r="D71" s="13">
        <f t="shared" si="4"/>
        <v>10</v>
      </c>
      <c r="E71" s="13">
        <f t="shared" si="5"/>
        <v>2.3333333333333335</v>
      </c>
    </row>
    <row r="72" spans="1:5">
      <c r="A72" s="9">
        <v>48</v>
      </c>
      <c r="B72" s="9">
        <v>71</v>
      </c>
      <c r="C72" s="9">
        <f t="shared" si="3"/>
        <v>3408</v>
      </c>
      <c r="D72" s="13">
        <f t="shared" si="4"/>
        <v>10.142857142857142</v>
      </c>
      <c r="E72" s="13">
        <f t="shared" si="5"/>
        <v>2.3666666666666667</v>
      </c>
    </row>
    <row r="73" spans="1:5">
      <c r="A73" s="9">
        <v>48</v>
      </c>
      <c r="B73" s="9">
        <v>72</v>
      </c>
      <c r="C73" s="9">
        <f t="shared" si="3"/>
        <v>3456</v>
      </c>
      <c r="D73" s="13">
        <f t="shared" si="4"/>
        <v>10.285714285714286</v>
      </c>
      <c r="E73" s="13">
        <f t="shared" si="5"/>
        <v>2.4</v>
      </c>
    </row>
    <row r="74" spans="1:5">
      <c r="A74" s="9">
        <v>48</v>
      </c>
      <c r="B74" s="9">
        <v>73</v>
      </c>
      <c r="C74" s="9">
        <f t="shared" si="3"/>
        <v>3504</v>
      </c>
      <c r="D74" s="13">
        <f t="shared" si="4"/>
        <v>10.428571428571429</v>
      </c>
      <c r="E74" s="13">
        <f t="shared" si="5"/>
        <v>2.4333333333333331</v>
      </c>
    </row>
    <row r="75" spans="1:5">
      <c r="A75" s="9">
        <v>48</v>
      </c>
      <c r="B75" s="9">
        <v>74</v>
      </c>
      <c r="C75" s="9">
        <f t="shared" si="3"/>
        <v>3552</v>
      </c>
      <c r="D75" s="13">
        <f t="shared" si="4"/>
        <v>10.571428571428571</v>
      </c>
      <c r="E75" s="13">
        <f t="shared" si="5"/>
        <v>2.4666666666666668</v>
      </c>
    </row>
    <row r="76" spans="1:5">
      <c r="A76" s="9">
        <v>48</v>
      </c>
      <c r="B76" s="9">
        <v>75</v>
      </c>
      <c r="C76" s="9">
        <f t="shared" si="3"/>
        <v>3600</v>
      </c>
      <c r="D76" s="13">
        <f t="shared" si="4"/>
        <v>10.714285714285714</v>
      </c>
      <c r="E76" s="13">
        <f t="shared" si="5"/>
        <v>2.5</v>
      </c>
    </row>
    <row r="77" spans="1:5">
      <c r="A77" s="9">
        <v>48</v>
      </c>
      <c r="B77" s="9">
        <v>76</v>
      </c>
      <c r="C77" s="9">
        <f t="shared" si="3"/>
        <v>3648</v>
      </c>
      <c r="D77" s="13">
        <f t="shared" si="4"/>
        <v>10.857142857142858</v>
      </c>
      <c r="E77" s="13">
        <f t="shared" si="5"/>
        <v>2.5333333333333332</v>
      </c>
    </row>
    <row r="78" spans="1:5">
      <c r="A78" s="9">
        <v>48</v>
      </c>
      <c r="B78" s="9">
        <v>77</v>
      </c>
      <c r="C78" s="9">
        <f t="shared" si="3"/>
        <v>3696</v>
      </c>
      <c r="D78" s="13">
        <f t="shared" si="4"/>
        <v>11</v>
      </c>
      <c r="E78" s="13">
        <f t="shared" si="5"/>
        <v>2.5666666666666669</v>
      </c>
    </row>
    <row r="79" spans="1:5">
      <c r="A79" s="9">
        <v>48</v>
      </c>
      <c r="B79" s="9">
        <v>78</v>
      </c>
      <c r="C79" s="9">
        <f t="shared" si="3"/>
        <v>3744</v>
      </c>
      <c r="D79" s="13">
        <f t="shared" si="4"/>
        <v>11.142857142857142</v>
      </c>
      <c r="E79" s="13">
        <f t="shared" si="5"/>
        <v>2.6</v>
      </c>
    </row>
    <row r="80" spans="1:5">
      <c r="A80" s="9">
        <v>48</v>
      </c>
      <c r="B80" s="9">
        <v>79</v>
      </c>
      <c r="C80" s="9">
        <f t="shared" si="3"/>
        <v>3792</v>
      </c>
      <c r="D80" s="13">
        <f t="shared" si="4"/>
        <v>11.285714285714286</v>
      </c>
      <c r="E80" s="13">
        <f t="shared" si="5"/>
        <v>2.6333333333333333</v>
      </c>
    </row>
    <row r="81" spans="1:5">
      <c r="A81" s="9">
        <v>48</v>
      </c>
      <c r="B81" s="9">
        <v>80</v>
      </c>
      <c r="C81" s="9">
        <f t="shared" si="3"/>
        <v>3840</v>
      </c>
      <c r="D81" s="13">
        <f t="shared" si="4"/>
        <v>11.428571428571429</v>
      </c>
      <c r="E81" s="13">
        <f t="shared" si="5"/>
        <v>2.6666666666666665</v>
      </c>
    </row>
    <row r="82" spans="1:5">
      <c r="A82" s="9">
        <v>48</v>
      </c>
      <c r="B82" s="9">
        <v>81</v>
      </c>
      <c r="C82" s="9">
        <f t="shared" si="3"/>
        <v>3888</v>
      </c>
      <c r="D82" s="13">
        <f t="shared" si="4"/>
        <v>11.571428571428571</v>
      </c>
      <c r="E82" s="13">
        <f t="shared" si="5"/>
        <v>2.7</v>
      </c>
    </row>
    <row r="83" spans="1:5">
      <c r="A83" s="9">
        <v>48</v>
      </c>
      <c r="B83" s="9">
        <v>82</v>
      </c>
      <c r="C83" s="9">
        <f t="shared" si="3"/>
        <v>3936</v>
      </c>
      <c r="D83" s="13">
        <f t="shared" si="4"/>
        <v>11.714285714285714</v>
      </c>
      <c r="E83" s="13">
        <f t="shared" si="5"/>
        <v>2.7333333333333334</v>
      </c>
    </row>
    <row r="84" spans="1:5">
      <c r="A84" s="9">
        <v>48</v>
      </c>
      <c r="B84" s="9">
        <v>83</v>
      </c>
      <c r="C84" s="9">
        <f t="shared" si="3"/>
        <v>3984</v>
      </c>
      <c r="D84" s="13">
        <f t="shared" si="4"/>
        <v>11.857142857142858</v>
      </c>
      <c r="E84" s="13">
        <f t="shared" si="5"/>
        <v>2.7666666666666666</v>
      </c>
    </row>
    <row r="85" spans="1:5">
      <c r="A85" s="9">
        <v>48</v>
      </c>
      <c r="B85" s="9">
        <v>84</v>
      </c>
      <c r="C85" s="9">
        <f t="shared" si="3"/>
        <v>4032</v>
      </c>
      <c r="D85" s="13">
        <f t="shared" si="4"/>
        <v>12</v>
      </c>
      <c r="E85" s="13">
        <f t="shared" si="5"/>
        <v>2.8</v>
      </c>
    </row>
    <row r="86" spans="1:5">
      <c r="A86" s="9">
        <v>48</v>
      </c>
      <c r="B86" s="9">
        <v>85</v>
      </c>
      <c r="C86" s="9">
        <f t="shared" si="3"/>
        <v>4080</v>
      </c>
      <c r="D86" s="13">
        <f t="shared" si="4"/>
        <v>12.142857142857142</v>
      </c>
      <c r="E86" s="13">
        <f t="shared" si="5"/>
        <v>2.8333333333333335</v>
      </c>
    </row>
    <row r="87" spans="1:5">
      <c r="A87" s="9">
        <v>48</v>
      </c>
      <c r="B87" s="9">
        <v>86</v>
      </c>
      <c r="C87" s="9">
        <f t="shared" si="3"/>
        <v>4128</v>
      </c>
      <c r="D87" s="13">
        <f t="shared" si="4"/>
        <v>12.285714285714286</v>
      </c>
      <c r="E87" s="13">
        <f t="shared" si="5"/>
        <v>2.8666666666666667</v>
      </c>
    </row>
    <row r="88" spans="1:5">
      <c r="A88" s="9">
        <v>48</v>
      </c>
      <c r="B88" s="9">
        <v>87</v>
      </c>
      <c r="C88" s="9">
        <f t="shared" si="3"/>
        <v>4176</v>
      </c>
      <c r="D88" s="13">
        <f t="shared" si="4"/>
        <v>12.428571428571429</v>
      </c>
      <c r="E88" s="13">
        <f t="shared" si="5"/>
        <v>2.9</v>
      </c>
    </row>
    <row r="89" spans="1:5">
      <c r="A89" s="9">
        <v>48</v>
      </c>
      <c r="B89" s="9">
        <v>88</v>
      </c>
      <c r="C89" s="9">
        <f t="shared" si="3"/>
        <v>4224</v>
      </c>
      <c r="D89" s="13">
        <f t="shared" si="4"/>
        <v>12.571428571428571</v>
      </c>
      <c r="E89" s="13">
        <f t="shared" si="5"/>
        <v>2.9333333333333331</v>
      </c>
    </row>
    <row r="90" spans="1:5">
      <c r="A90" s="9">
        <v>48</v>
      </c>
      <c r="B90" s="9">
        <v>89</v>
      </c>
      <c r="C90" s="9">
        <f t="shared" si="3"/>
        <v>4272</v>
      </c>
      <c r="D90" s="13">
        <f t="shared" si="4"/>
        <v>12.714285714285714</v>
      </c>
      <c r="E90" s="13">
        <f t="shared" si="5"/>
        <v>2.9666666666666668</v>
      </c>
    </row>
    <row r="91" spans="1:5">
      <c r="A91" s="9">
        <v>48</v>
      </c>
      <c r="B91" s="9">
        <v>90</v>
      </c>
      <c r="C91" s="9">
        <f t="shared" si="3"/>
        <v>4320</v>
      </c>
      <c r="D91" s="13">
        <f t="shared" si="4"/>
        <v>12.857142857142858</v>
      </c>
      <c r="E91" s="13">
        <f t="shared" si="5"/>
        <v>3</v>
      </c>
    </row>
    <row r="92" spans="1:5">
      <c r="A92" s="9">
        <v>48</v>
      </c>
      <c r="B92" s="9">
        <v>91</v>
      </c>
      <c r="C92" s="9">
        <f t="shared" si="3"/>
        <v>4368</v>
      </c>
      <c r="D92" s="13">
        <f t="shared" si="4"/>
        <v>13</v>
      </c>
      <c r="E92" s="13">
        <f t="shared" si="5"/>
        <v>3.0333333333333332</v>
      </c>
    </row>
    <row r="93" spans="1:5">
      <c r="A93" s="9">
        <v>48</v>
      </c>
      <c r="B93" s="9">
        <v>92</v>
      </c>
      <c r="C93" s="9">
        <f t="shared" si="3"/>
        <v>4416</v>
      </c>
      <c r="D93" s="13">
        <f t="shared" si="4"/>
        <v>13.142857142857142</v>
      </c>
      <c r="E93" s="13">
        <f t="shared" si="5"/>
        <v>3.0666666666666669</v>
      </c>
    </row>
    <row r="94" spans="1:5">
      <c r="A94" s="9">
        <v>48</v>
      </c>
      <c r="B94" s="9">
        <v>93</v>
      </c>
      <c r="C94" s="9">
        <f t="shared" si="3"/>
        <v>4464</v>
      </c>
      <c r="D94" s="13">
        <f t="shared" si="4"/>
        <v>13.285714285714286</v>
      </c>
      <c r="E94" s="13">
        <f t="shared" si="5"/>
        <v>3.1</v>
      </c>
    </row>
    <row r="95" spans="1:5">
      <c r="A95" s="9">
        <v>48</v>
      </c>
      <c r="B95" s="9">
        <v>94</v>
      </c>
      <c r="C95" s="9">
        <f t="shared" si="3"/>
        <v>4512</v>
      </c>
      <c r="D95" s="13">
        <f t="shared" si="4"/>
        <v>13.428571428571429</v>
      </c>
      <c r="E95" s="13">
        <f t="shared" si="5"/>
        <v>3.1333333333333333</v>
      </c>
    </row>
    <row r="96" spans="1:5">
      <c r="A96" s="9">
        <v>48</v>
      </c>
      <c r="B96" s="9">
        <v>95</v>
      </c>
      <c r="C96" s="9">
        <f t="shared" si="3"/>
        <v>4560</v>
      </c>
      <c r="D96" s="13">
        <f t="shared" si="4"/>
        <v>13.571428571428571</v>
      </c>
      <c r="E96" s="13">
        <f t="shared" si="5"/>
        <v>3.1666666666666665</v>
      </c>
    </row>
    <row r="97" spans="1:5">
      <c r="A97" s="9">
        <v>48</v>
      </c>
      <c r="B97" s="9">
        <v>96</v>
      </c>
      <c r="C97" s="9">
        <f t="shared" si="3"/>
        <v>4608</v>
      </c>
      <c r="D97" s="13">
        <f t="shared" si="4"/>
        <v>13.714285714285714</v>
      </c>
      <c r="E97" s="13">
        <f t="shared" si="5"/>
        <v>3.2</v>
      </c>
    </row>
    <row r="98" spans="1:5">
      <c r="A98" s="9">
        <v>48</v>
      </c>
      <c r="B98" s="9">
        <v>97</v>
      </c>
      <c r="C98" s="9">
        <f t="shared" si="3"/>
        <v>4656</v>
      </c>
      <c r="D98" s="13">
        <f t="shared" si="4"/>
        <v>13.857142857142858</v>
      </c>
      <c r="E98" s="13">
        <f t="shared" si="5"/>
        <v>3.2333333333333334</v>
      </c>
    </row>
    <row r="99" spans="1:5">
      <c r="A99" s="9">
        <v>48</v>
      </c>
      <c r="B99" s="9">
        <v>98</v>
      </c>
      <c r="C99" s="9">
        <f t="shared" si="3"/>
        <v>4704</v>
      </c>
      <c r="D99" s="13">
        <f t="shared" si="4"/>
        <v>14</v>
      </c>
      <c r="E99" s="13">
        <f t="shared" si="5"/>
        <v>3.2666666666666666</v>
      </c>
    </row>
    <row r="100" spans="1:5">
      <c r="A100" s="9">
        <v>48</v>
      </c>
      <c r="B100" s="9">
        <v>99</v>
      </c>
      <c r="C100" s="9">
        <f t="shared" si="3"/>
        <v>4752</v>
      </c>
      <c r="D100" s="13">
        <f t="shared" si="4"/>
        <v>14.142857142857142</v>
      </c>
      <c r="E100" s="13">
        <f t="shared" si="5"/>
        <v>3.3</v>
      </c>
    </row>
    <row r="101" spans="1:5">
      <c r="A101" s="9">
        <v>48</v>
      </c>
      <c r="B101" s="9">
        <v>100</v>
      </c>
      <c r="C101" s="9">
        <f t="shared" si="3"/>
        <v>4800</v>
      </c>
      <c r="D101" s="13">
        <f t="shared" si="4"/>
        <v>14.285714285714286</v>
      </c>
      <c r="E101" s="13">
        <f t="shared" si="5"/>
        <v>3.3333333333333335</v>
      </c>
    </row>
    <row r="102" spans="1:5">
      <c r="A102" s="9">
        <v>48</v>
      </c>
      <c r="B102" s="9">
        <v>101</v>
      </c>
      <c r="C102" s="9">
        <f t="shared" si="3"/>
        <v>4848</v>
      </c>
      <c r="D102" s="13">
        <f t="shared" si="4"/>
        <v>14.428571428571429</v>
      </c>
      <c r="E102" s="13">
        <f t="shared" si="5"/>
        <v>3.3666666666666667</v>
      </c>
    </row>
    <row r="103" spans="1:5">
      <c r="A103" s="9">
        <v>48</v>
      </c>
      <c r="B103" s="9">
        <v>102</v>
      </c>
      <c r="C103" s="9">
        <f t="shared" si="3"/>
        <v>4896</v>
      </c>
      <c r="D103" s="13">
        <f t="shared" si="4"/>
        <v>14.571428571428571</v>
      </c>
      <c r="E103" s="13">
        <f t="shared" si="5"/>
        <v>3.4</v>
      </c>
    </row>
    <row r="104" spans="1:5">
      <c r="A104" s="9">
        <v>48</v>
      </c>
      <c r="B104" s="9">
        <v>103</v>
      </c>
      <c r="C104" s="9">
        <f t="shared" si="3"/>
        <v>4944</v>
      </c>
      <c r="D104" s="13">
        <f t="shared" si="4"/>
        <v>14.714285714285714</v>
      </c>
      <c r="E104" s="13">
        <f t="shared" si="5"/>
        <v>3.4333333333333331</v>
      </c>
    </row>
    <row r="105" spans="1:5">
      <c r="A105" s="9">
        <v>48</v>
      </c>
      <c r="B105" s="9">
        <v>104</v>
      </c>
      <c r="C105" s="9">
        <f t="shared" si="3"/>
        <v>4992</v>
      </c>
      <c r="D105" s="13">
        <f t="shared" si="4"/>
        <v>14.857142857142858</v>
      </c>
      <c r="E105" s="13">
        <f t="shared" si="5"/>
        <v>3.4666666666666668</v>
      </c>
    </row>
    <row r="106" spans="1:5">
      <c r="A106" s="9">
        <v>48</v>
      </c>
      <c r="B106" s="9">
        <v>105</v>
      </c>
      <c r="C106" s="9">
        <f t="shared" si="3"/>
        <v>5040</v>
      </c>
      <c r="D106" s="13">
        <f t="shared" si="4"/>
        <v>15</v>
      </c>
      <c r="E106" s="13">
        <f t="shared" si="5"/>
        <v>3.5</v>
      </c>
    </row>
    <row r="107" spans="1:5">
      <c r="A107" s="9">
        <v>48</v>
      </c>
      <c r="B107" s="9">
        <v>106</v>
      </c>
      <c r="C107" s="9">
        <f t="shared" si="3"/>
        <v>5088</v>
      </c>
      <c r="D107" s="13">
        <f t="shared" si="4"/>
        <v>15.142857142857142</v>
      </c>
      <c r="E107" s="13">
        <f t="shared" si="5"/>
        <v>3.5333333333333332</v>
      </c>
    </row>
    <row r="108" spans="1:5">
      <c r="A108" s="9">
        <v>48</v>
      </c>
      <c r="B108" s="9">
        <v>107</v>
      </c>
      <c r="C108" s="9">
        <f t="shared" si="3"/>
        <v>5136</v>
      </c>
      <c r="D108" s="13">
        <f t="shared" si="4"/>
        <v>15.285714285714286</v>
      </c>
      <c r="E108" s="13">
        <f t="shared" si="5"/>
        <v>3.5666666666666669</v>
      </c>
    </row>
    <row r="109" spans="1:5">
      <c r="A109" s="9">
        <v>48</v>
      </c>
      <c r="B109" s="9">
        <v>108</v>
      </c>
      <c r="C109" s="9">
        <f t="shared" si="3"/>
        <v>5184</v>
      </c>
      <c r="D109" s="13">
        <f t="shared" si="4"/>
        <v>15.428571428571429</v>
      </c>
      <c r="E109" s="13">
        <f t="shared" si="5"/>
        <v>3.6</v>
      </c>
    </row>
    <row r="110" spans="1:5">
      <c r="A110" s="9">
        <v>48</v>
      </c>
      <c r="B110" s="9">
        <v>109</v>
      </c>
      <c r="C110" s="9">
        <f t="shared" si="3"/>
        <v>5232</v>
      </c>
      <c r="D110" s="13">
        <f t="shared" si="4"/>
        <v>15.571428571428571</v>
      </c>
      <c r="E110" s="13">
        <f t="shared" si="5"/>
        <v>3.6333333333333333</v>
      </c>
    </row>
    <row r="111" spans="1:5">
      <c r="A111" s="9">
        <v>48</v>
      </c>
      <c r="B111" s="9">
        <v>110</v>
      </c>
      <c r="C111" s="9">
        <f t="shared" si="3"/>
        <v>5280</v>
      </c>
      <c r="D111" s="13">
        <f t="shared" si="4"/>
        <v>15.714285714285714</v>
      </c>
      <c r="E111" s="13">
        <f t="shared" si="5"/>
        <v>3.6666666666666665</v>
      </c>
    </row>
    <row r="112" spans="1:5">
      <c r="A112" s="9">
        <v>48</v>
      </c>
      <c r="B112" s="9">
        <v>111</v>
      </c>
      <c r="C112" s="9">
        <f t="shared" si="3"/>
        <v>5328</v>
      </c>
      <c r="D112" s="13">
        <f t="shared" si="4"/>
        <v>15.857142857142858</v>
      </c>
      <c r="E112" s="13">
        <f t="shared" si="5"/>
        <v>3.7</v>
      </c>
    </row>
    <row r="113" spans="1:5">
      <c r="A113" s="9">
        <v>48</v>
      </c>
      <c r="B113" s="9">
        <v>112</v>
      </c>
      <c r="C113" s="9">
        <f t="shared" si="3"/>
        <v>5376</v>
      </c>
      <c r="D113" s="13">
        <f t="shared" si="4"/>
        <v>16</v>
      </c>
      <c r="E113" s="13">
        <f t="shared" si="5"/>
        <v>3.7333333333333334</v>
      </c>
    </row>
    <row r="114" spans="1:5">
      <c r="A114" s="9">
        <v>48</v>
      </c>
      <c r="B114" s="9">
        <v>113</v>
      </c>
      <c r="C114" s="9">
        <f t="shared" si="3"/>
        <v>5424</v>
      </c>
      <c r="D114" s="13">
        <f t="shared" si="4"/>
        <v>16.142857142857142</v>
      </c>
      <c r="E114" s="13">
        <f t="shared" si="5"/>
        <v>3.7666666666666666</v>
      </c>
    </row>
    <row r="115" spans="1:5">
      <c r="A115" s="9">
        <v>48</v>
      </c>
      <c r="B115" s="9">
        <v>114</v>
      </c>
      <c r="C115" s="9">
        <f t="shared" si="3"/>
        <v>5472</v>
      </c>
      <c r="D115" s="13">
        <f t="shared" si="4"/>
        <v>16.285714285714285</v>
      </c>
      <c r="E115" s="13">
        <f t="shared" si="5"/>
        <v>3.8</v>
      </c>
    </row>
    <row r="116" spans="1:5">
      <c r="A116" s="9">
        <v>48</v>
      </c>
      <c r="B116" s="9">
        <v>115</v>
      </c>
      <c r="C116" s="9">
        <f t="shared" si="3"/>
        <v>5520</v>
      </c>
      <c r="D116" s="13">
        <f t="shared" si="4"/>
        <v>16.428571428571427</v>
      </c>
      <c r="E116" s="13">
        <f t="shared" si="5"/>
        <v>3.8333333333333335</v>
      </c>
    </row>
    <row r="117" spans="1:5">
      <c r="A117" s="9">
        <v>48</v>
      </c>
      <c r="B117" s="9">
        <v>116</v>
      </c>
      <c r="C117" s="9">
        <f t="shared" si="3"/>
        <v>5568</v>
      </c>
      <c r="D117" s="13">
        <f t="shared" si="4"/>
        <v>16.571428571428573</v>
      </c>
      <c r="E117" s="13">
        <f t="shared" si="5"/>
        <v>3.8666666666666667</v>
      </c>
    </row>
    <row r="118" spans="1:5">
      <c r="A118" s="9">
        <v>48</v>
      </c>
      <c r="B118" s="9">
        <v>117</v>
      </c>
      <c r="C118" s="9">
        <f t="shared" si="3"/>
        <v>5616</v>
      </c>
      <c r="D118" s="13">
        <f t="shared" si="4"/>
        <v>16.714285714285715</v>
      </c>
      <c r="E118" s="13">
        <f t="shared" si="5"/>
        <v>3.9</v>
      </c>
    </row>
    <row r="119" spans="1:5">
      <c r="A119" s="9">
        <v>48</v>
      </c>
      <c r="B119" s="9">
        <v>118</v>
      </c>
      <c r="C119" s="9">
        <f t="shared" si="3"/>
        <v>5664</v>
      </c>
      <c r="D119" s="13">
        <f t="shared" si="4"/>
        <v>16.857142857142858</v>
      </c>
      <c r="E119" s="13">
        <f t="shared" si="5"/>
        <v>3.9333333333333331</v>
      </c>
    </row>
    <row r="120" spans="1:5">
      <c r="A120" s="9">
        <v>48</v>
      </c>
      <c r="B120" s="9">
        <v>119</v>
      </c>
      <c r="C120" s="9">
        <f t="shared" si="3"/>
        <v>5712</v>
      </c>
      <c r="D120" s="13">
        <f t="shared" si="4"/>
        <v>17</v>
      </c>
      <c r="E120" s="13">
        <f t="shared" si="5"/>
        <v>3.9666666666666668</v>
      </c>
    </row>
    <row r="121" spans="1:5">
      <c r="A121" s="9">
        <v>48</v>
      </c>
      <c r="B121" s="9">
        <v>120</v>
      </c>
      <c r="C121" s="9">
        <f t="shared" si="3"/>
        <v>5760</v>
      </c>
      <c r="D121" s="13">
        <f t="shared" si="4"/>
        <v>17.142857142857142</v>
      </c>
      <c r="E121" s="13">
        <f t="shared" si="5"/>
        <v>4</v>
      </c>
    </row>
    <row r="122" spans="1:5">
      <c r="A122" s="9">
        <v>48</v>
      </c>
      <c r="B122" s="9">
        <v>121</v>
      </c>
      <c r="C122" s="9">
        <f t="shared" si="3"/>
        <v>5808</v>
      </c>
      <c r="D122" s="13">
        <f t="shared" si="4"/>
        <v>17.285714285714285</v>
      </c>
      <c r="E122" s="13">
        <f t="shared" si="5"/>
        <v>4.0333333333333332</v>
      </c>
    </row>
    <row r="123" spans="1:5">
      <c r="A123" s="9">
        <v>48</v>
      </c>
      <c r="B123" s="9">
        <v>122</v>
      </c>
      <c r="C123" s="9">
        <f t="shared" si="3"/>
        <v>5856</v>
      </c>
      <c r="D123" s="13">
        <f t="shared" si="4"/>
        <v>17.428571428571427</v>
      </c>
      <c r="E123" s="13">
        <f t="shared" si="5"/>
        <v>4.0666666666666664</v>
      </c>
    </row>
    <row r="124" spans="1:5">
      <c r="A124" s="9">
        <v>48</v>
      </c>
      <c r="B124" s="9">
        <v>123</v>
      </c>
      <c r="C124" s="9">
        <f t="shared" si="3"/>
        <v>5904</v>
      </c>
      <c r="D124" s="13">
        <f t="shared" si="4"/>
        <v>17.571428571428573</v>
      </c>
      <c r="E124" s="13">
        <f t="shared" si="5"/>
        <v>4.0999999999999996</v>
      </c>
    </row>
    <row r="125" spans="1:5">
      <c r="A125" s="9">
        <v>48</v>
      </c>
      <c r="B125" s="9">
        <v>124</v>
      </c>
      <c r="C125" s="9">
        <f t="shared" si="3"/>
        <v>5952</v>
      </c>
      <c r="D125" s="13">
        <f t="shared" si="4"/>
        <v>17.714285714285715</v>
      </c>
      <c r="E125" s="13">
        <f t="shared" si="5"/>
        <v>4.1333333333333337</v>
      </c>
    </row>
    <row r="126" spans="1:5">
      <c r="A126" s="9">
        <v>48</v>
      </c>
      <c r="B126" s="9">
        <v>125</v>
      </c>
      <c r="C126" s="9">
        <f t="shared" si="3"/>
        <v>6000</v>
      </c>
      <c r="D126" s="13">
        <f t="shared" si="4"/>
        <v>17.857142857142858</v>
      </c>
      <c r="E126" s="13">
        <f t="shared" si="5"/>
        <v>4.166666666666667</v>
      </c>
    </row>
    <row r="127" spans="1:5">
      <c r="A127" s="9">
        <v>48</v>
      </c>
      <c r="B127" s="9">
        <v>126</v>
      </c>
      <c r="C127" s="9">
        <f t="shared" si="3"/>
        <v>6048</v>
      </c>
      <c r="D127" s="13">
        <f t="shared" si="4"/>
        <v>18</v>
      </c>
      <c r="E127" s="13">
        <f t="shared" si="5"/>
        <v>4.2</v>
      </c>
    </row>
    <row r="128" spans="1:5">
      <c r="A128" s="9">
        <v>48</v>
      </c>
      <c r="B128" s="9">
        <v>127</v>
      </c>
      <c r="C128" s="9">
        <f t="shared" si="3"/>
        <v>6096</v>
      </c>
      <c r="D128" s="13">
        <f t="shared" si="4"/>
        <v>18.142857142857142</v>
      </c>
      <c r="E128" s="13">
        <f t="shared" si="5"/>
        <v>4.2333333333333334</v>
      </c>
    </row>
    <row r="129" spans="1:5">
      <c r="A129" s="9">
        <v>48</v>
      </c>
      <c r="B129" s="9">
        <v>128</v>
      </c>
      <c r="C129" s="9">
        <f t="shared" si="3"/>
        <v>6144</v>
      </c>
      <c r="D129" s="13">
        <f t="shared" si="4"/>
        <v>18.285714285714285</v>
      </c>
      <c r="E129" s="13">
        <f t="shared" si="5"/>
        <v>4.2666666666666666</v>
      </c>
    </row>
    <row r="130" spans="1:5">
      <c r="A130" s="9">
        <v>48</v>
      </c>
      <c r="B130" s="9">
        <v>129</v>
      </c>
      <c r="C130" s="9">
        <f t="shared" si="3"/>
        <v>6192</v>
      </c>
      <c r="D130" s="13">
        <f t="shared" si="4"/>
        <v>18.428571428571427</v>
      </c>
      <c r="E130" s="13">
        <f t="shared" si="5"/>
        <v>4.3</v>
      </c>
    </row>
    <row r="131" spans="1:5">
      <c r="A131" s="9">
        <v>48</v>
      </c>
      <c r="B131" s="9">
        <v>130</v>
      </c>
      <c r="C131" s="9">
        <f t="shared" ref="C131:C194" si="6">A131*B131</f>
        <v>6240</v>
      </c>
      <c r="D131" s="13">
        <f t="shared" ref="D131:D194" si="7">B131/7</f>
        <v>18.571428571428573</v>
      </c>
      <c r="E131" s="13">
        <f t="shared" ref="E131:E194" si="8">B131/30</f>
        <v>4.333333333333333</v>
      </c>
    </row>
    <row r="132" spans="1:5">
      <c r="A132" s="9">
        <v>48</v>
      </c>
      <c r="B132" s="9">
        <v>131</v>
      </c>
      <c r="C132" s="9">
        <f t="shared" si="6"/>
        <v>6288</v>
      </c>
      <c r="D132" s="13">
        <f t="shared" si="7"/>
        <v>18.714285714285715</v>
      </c>
      <c r="E132" s="13">
        <f t="shared" si="8"/>
        <v>4.3666666666666663</v>
      </c>
    </row>
    <row r="133" spans="1:5">
      <c r="A133" s="9">
        <v>48</v>
      </c>
      <c r="B133" s="9">
        <v>132</v>
      </c>
      <c r="C133" s="9">
        <f t="shared" si="6"/>
        <v>6336</v>
      </c>
      <c r="D133" s="13">
        <f t="shared" si="7"/>
        <v>18.857142857142858</v>
      </c>
      <c r="E133" s="13">
        <f t="shared" si="8"/>
        <v>4.4000000000000004</v>
      </c>
    </row>
    <row r="134" spans="1:5">
      <c r="A134" s="9">
        <v>48</v>
      </c>
      <c r="B134" s="9">
        <v>133</v>
      </c>
      <c r="C134" s="9">
        <f t="shared" si="6"/>
        <v>6384</v>
      </c>
      <c r="D134" s="13">
        <f t="shared" si="7"/>
        <v>19</v>
      </c>
      <c r="E134" s="13">
        <f t="shared" si="8"/>
        <v>4.4333333333333336</v>
      </c>
    </row>
    <row r="135" spans="1:5">
      <c r="A135" s="9">
        <v>48</v>
      </c>
      <c r="B135" s="9">
        <v>134</v>
      </c>
      <c r="C135" s="9">
        <f t="shared" si="6"/>
        <v>6432</v>
      </c>
      <c r="D135" s="13">
        <f t="shared" si="7"/>
        <v>19.142857142857142</v>
      </c>
      <c r="E135" s="13">
        <f t="shared" si="8"/>
        <v>4.4666666666666668</v>
      </c>
    </row>
    <row r="136" spans="1:5">
      <c r="A136" s="9">
        <v>48</v>
      </c>
      <c r="B136" s="9">
        <v>135</v>
      </c>
      <c r="C136" s="9">
        <f t="shared" si="6"/>
        <v>6480</v>
      </c>
      <c r="D136" s="13">
        <f t="shared" si="7"/>
        <v>19.285714285714285</v>
      </c>
      <c r="E136" s="13">
        <f t="shared" si="8"/>
        <v>4.5</v>
      </c>
    </row>
    <row r="137" spans="1:5">
      <c r="A137" s="9">
        <v>48</v>
      </c>
      <c r="B137" s="9">
        <v>136</v>
      </c>
      <c r="C137" s="9">
        <f t="shared" si="6"/>
        <v>6528</v>
      </c>
      <c r="D137" s="13">
        <f t="shared" si="7"/>
        <v>19.428571428571427</v>
      </c>
      <c r="E137" s="13">
        <f t="shared" si="8"/>
        <v>4.5333333333333332</v>
      </c>
    </row>
    <row r="138" spans="1:5">
      <c r="A138" s="9">
        <v>48</v>
      </c>
      <c r="B138" s="9">
        <v>137</v>
      </c>
      <c r="C138" s="9">
        <f t="shared" si="6"/>
        <v>6576</v>
      </c>
      <c r="D138" s="13">
        <f t="shared" si="7"/>
        <v>19.571428571428573</v>
      </c>
      <c r="E138" s="13">
        <f t="shared" si="8"/>
        <v>4.5666666666666664</v>
      </c>
    </row>
    <row r="139" spans="1:5">
      <c r="A139" s="9">
        <v>48</v>
      </c>
      <c r="B139" s="9">
        <v>138</v>
      </c>
      <c r="C139" s="9">
        <f t="shared" si="6"/>
        <v>6624</v>
      </c>
      <c r="D139" s="13">
        <f t="shared" si="7"/>
        <v>19.714285714285715</v>
      </c>
      <c r="E139" s="13">
        <f t="shared" si="8"/>
        <v>4.5999999999999996</v>
      </c>
    </row>
    <row r="140" spans="1:5">
      <c r="A140" s="9">
        <v>48</v>
      </c>
      <c r="B140" s="9">
        <v>139</v>
      </c>
      <c r="C140" s="9">
        <f t="shared" si="6"/>
        <v>6672</v>
      </c>
      <c r="D140" s="13">
        <f t="shared" si="7"/>
        <v>19.857142857142858</v>
      </c>
      <c r="E140" s="13">
        <f t="shared" si="8"/>
        <v>4.6333333333333337</v>
      </c>
    </row>
    <row r="141" spans="1:5">
      <c r="A141" s="9">
        <v>48</v>
      </c>
      <c r="B141" s="9">
        <v>140</v>
      </c>
      <c r="C141" s="9">
        <f t="shared" si="6"/>
        <v>6720</v>
      </c>
      <c r="D141" s="13">
        <f t="shared" si="7"/>
        <v>20</v>
      </c>
      <c r="E141" s="13">
        <f t="shared" si="8"/>
        <v>4.666666666666667</v>
      </c>
    </row>
    <row r="142" spans="1:5">
      <c r="A142" s="9">
        <v>48</v>
      </c>
      <c r="B142" s="9">
        <v>141</v>
      </c>
      <c r="C142" s="9">
        <f t="shared" si="6"/>
        <v>6768</v>
      </c>
      <c r="D142" s="13">
        <f t="shared" si="7"/>
        <v>20.142857142857142</v>
      </c>
      <c r="E142" s="13">
        <f t="shared" si="8"/>
        <v>4.7</v>
      </c>
    </row>
    <row r="143" spans="1:5">
      <c r="A143" s="9">
        <v>48</v>
      </c>
      <c r="B143" s="9">
        <v>142</v>
      </c>
      <c r="C143" s="9">
        <f t="shared" si="6"/>
        <v>6816</v>
      </c>
      <c r="D143" s="13">
        <f t="shared" si="7"/>
        <v>20.285714285714285</v>
      </c>
      <c r="E143" s="13">
        <f t="shared" si="8"/>
        <v>4.7333333333333334</v>
      </c>
    </row>
    <row r="144" spans="1:5">
      <c r="A144" s="9">
        <v>48</v>
      </c>
      <c r="B144" s="9">
        <v>143</v>
      </c>
      <c r="C144" s="9">
        <f t="shared" si="6"/>
        <v>6864</v>
      </c>
      <c r="D144" s="13">
        <f t="shared" si="7"/>
        <v>20.428571428571427</v>
      </c>
      <c r="E144" s="13">
        <f t="shared" si="8"/>
        <v>4.7666666666666666</v>
      </c>
    </row>
    <row r="145" spans="1:5">
      <c r="A145" s="9">
        <v>48</v>
      </c>
      <c r="B145" s="9">
        <v>144</v>
      </c>
      <c r="C145" s="9">
        <f t="shared" si="6"/>
        <v>6912</v>
      </c>
      <c r="D145" s="13">
        <f t="shared" si="7"/>
        <v>20.571428571428573</v>
      </c>
      <c r="E145" s="13">
        <f t="shared" si="8"/>
        <v>4.8</v>
      </c>
    </row>
    <row r="146" spans="1:5">
      <c r="A146" s="9">
        <v>48</v>
      </c>
      <c r="B146" s="9">
        <v>145</v>
      </c>
      <c r="C146" s="9">
        <f t="shared" si="6"/>
        <v>6960</v>
      </c>
      <c r="D146" s="13">
        <f t="shared" si="7"/>
        <v>20.714285714285715</v>
      </c>
      <c r="E146" s="13">
        <f t="shared" si="8"/>
        <v>4.833333333333333</v>
      </c>
    </row>
    <row r="147" spans="1:5">
      <c r="A147" s="9">
        <v>48</v>
      </c>
      <c r="B147" s="9">
        <v>146</v>
      </c>
      <c r="C147" s="9">
        <f t="shared" si="6"/>
        <v>7008</v>
      </c>
      <c r="D147" s="13">
        <f t="shared" si="7"/>
        <v>20.857142857142858</v>
      </c>
      <c r="E147" s="13">
        <f t="shared" si="8"/>
        <v>4.8666666666666663</v>
      </c>
    </row>
    <row r="148" spans="1:5">
      <c r="A148" s="9">
        <v>48</v>
      </c>
      <c r="B148" s="9">
        <v>147</v>
      </c>
      <c r="C148" s="9">
        <f t="shared" si="6"/>
        <v>7056</v>
      </c>
      <c r="D148" s="13">
        <f t="shared" si="7"/>
        <v>21</v>
      </c>
      <c r="E148" s="13">
        <f t="shared" si="8"/>
        <v>4.9000000000000004</v>
      </c>
    </row>
    <row r="149" spans="1:5">
      <c r="A149" s="9">
        <v>48</v>
      </c>
      <c r="B149" s="9">
        <v>148</v>
      </c>
      <c r="C149" s="9">
        <f t="shared" si="6"/>
        <v>7104</v>
      </c>
      <c r="D149" s="13">
        <f t="shared" si="7"/>
        <v>21.142857142857142</v>
      </c>
      <c r="E149" s="13">
        <f t="shared" si="8"/>
        <v>4.9333333333333336</v>
      </c>
    </row>
    <row r="150" spans="1:5">
      <c r="A150" s="9">
        <v>48</v>
      </c>
      <c r="B150" s="9">
        <v>149</v>
      </c>
      <c r="C150" s="9">
        <f t="shared" si="6"/>
        <v>7152</v>
      </c>
      <c r="D150" s="13">
        <f t="shared" si="7"/>
        <v>21.285714285714285</v>
      </c>
      <c r="E150" s="13">
        <f t="shared" si="8"/>
        <v>4.9666666666666668</v>
      </c>
    </row>
    <row r="151" spans="1:5">
      <c r="A151" s="9">
        <v>48</v>
      </c>
      <c r="B151" s="9">
        <v>150</v>
      </c>
      <c r="C151" s="9">
        <f t="shared" si="6"/>
        <v>7200</v>
      </c>
      <c r="D151" s="13">
        <f t="shared" si="7"/>
        <v>21.428571428571427</v>
      </c>
      <c r="E151" s="13">
        <f t="shared" si="8"/>
        <v>5</v>
      </c>
    </row>
    <row r="152" spans="1:5">
      <c r="A152" s="9">
        <v>48</v>
      </c>
      <c r="B152" s="9">
        <v>151</v>
      </c>
      <c r="C152" s="9">
        <f t="shared" si="6"/>
        <v>7248</v>
      </c>
      <c r="D152" s="13">
        <f t="shared" si="7"/>
        <v>21.571428571428573</v>
      </c>
      <c r="E152" s="13">
        <f t="shared" si="8"/>
        <v>5.0333333333333332</v>
      </c>
    </row>
    <row r="153" spans="1:5">
      <c r="A153" s="9">
        <v>48</v>
      </c>
      <c r="B153" s="9">
        <v>152</v>
      </c>
      <c r="C153" s="9">
        <f t="shared" si="6"/>
        <v>7296</v>
      </c>
      <c r="D153" s="13">
        <f t="shared" si="7"/>
        <v>21.714285714285715</v>
      </c>
      <c r="E153" s="13">
        <f t="shared" si="8"/>
        <v>5.0666666666666664</v>
      </c>
    </row>
    <row r="154" spans="1:5">
      <c r="A154" s="9">
        <v>48</v>
      </c>
      <c r="B154" s="9">
        <v>153</v>
      </c>
      <c r="C154" s="9">
        <f t="shared" si="6"/>
        <v>7344</v>
      </c>
      <c r="D154" s="13">
        <f t="shared" si="7"/>
        <v>21.857142857142858</v>
      </c>
      <c r="E154" s="13">
        <f t="shared" si="8"/>
        <v>5.0999999999999996</v>
      </c>
    </row>
    <row r="155" spans="1:5">
      <c r="A155" s="9">
        <v>48</v>
      </c>
      <c r="B155" s="9">
        <v>154</v>
      </c>
      <c r="C155" s="9">
        <f t="shared" si="6"/>
        <v>7392</v>
      </c>
      <c r="D155" s="13">
        <f t="shared" si="7"/>
        <v>22</v>
      </c>
      <c r="E155" s="13">
        <f t="shared" si="8"/>
        <v>5.1333333333333337</v>
      </c>
    </row>
    <row r="156" spans="1:5">
      <c r="A156" s="9">
        <v>48</v>
      </c>
      <c r="B156" s="9">
        <v>155</v>
      </c>
      <c r="C156" s="9">
        <f t="shared" si="6"/>
        <v>7440</v>
      </c>
      <c r="D156" s="13">
        <f t="shared" si="7"/>
        <v>22.142857142857142</v>
      </c>
      <c r="E156" s="13">
        <f t="shared" si="8"/>
        <v>5.166666666666667</v>
      </c>
    </row>
    <row r="157" spans="1:5">
      <c r="A157" s="9">
        <v>48</v>
      </c>
      <c r="B157" s="9">
        <v>156</v>
      </c>
      <c r="C157" s="9">
        <f t="shared" si="6"/>
        <v>7488</v>
      </c>
      <c r="D157" s="13">
        <f t="shared" si="7"/>
        <v>22.285714285714285</v>
      </c>
      <c r="E157" s="13">
        <f t="shared" si="8"/>
        <v>5.2</v>
      </c>
    </row>
    <row r="158" spans="1:5">
      <c r="A158" s="9">
        <v>48</v>
      </c>
      <c r="B158" s="9">
        <v>157</v>
      </c>
      <c r="C158" s="9">
        <f t="shared" si="6"/>
        <v>7536</v>
      </c>
      <c r="D158" s="13">
        <f t="shared" si="7"/>
        <v>22.428571428571427</v>
      </c>
      <c r="E158" s="13">
        <f t="shared" si="8"/>
        <v>5.2333333333333334</v>
      </c>
    </row>
    <row r="159" spans="1:5">
      <c r="A159" s="9">
        <v>48</v>
      </c>
      <c r="B159" s="9">
        <v>158</v>
      </c>
      <c r="C159" s="9">
        <f t="shared" si="6"/>
        <v>7584</v>
      </c>
      <c r="D159" s="13">
        <f t="shared" si="7"/>
        <v>22.571428571428573</v>
      </c>
      <c r="E159" s="13">
        <f t="shared" si="8"/>
        <v>5.2666666666666666</v>
      </c>
    </row>
    <row r="160" spans="1:5">
      <c r="A160" s="9">
        <v>48</v>
      </c>
      <c r="B160" s="9">
        <v>159</v>
      </c>
      <c r="C160" s="9">
        <f t="shared" si="6"/>
        <v>7632</v>
      </c>
      <c r="D160" s="13">
        <f t="shared" si="7"/>
        <v>22.714285714285715</v>
      </c>
      <c r="E160" s="13">
        <f t="shared" si="8"/>
        <v>5.3</v>
      </c>
    </row>
    <row r="161" spans="1:5">
      <c r="A161" s="9">
        <v>48</v>
      </c>
      <c r="B161" s="9">
        <v>160</v>
      </c>
      <c r="C161" s="9">
        <f t="shared" si="6"/>
        <v>7680</v>
      </c>
      <c r="D161" s="13">
        <f t="shared" si="7"/>
        <v>22.857142857142858</v>
      </c>
      <c r="E161" s="13">
        <f t="shared" si="8"/>
        <v>5.333333333333333</v>
      </c>
    </row>
    <row r="162" spans="1:5">
      <c r="A162" s="9">
        <v>48</v>
      </c>
      <c r="B162" s="9">
        <v>161</v>
      </c>
      <c r="C162" s="9">
        <f t="shared" si="6"/>
        <v>7728</v>
      </c>
      <c r="D162" s="13">
        <f t="shared" si="7"/>
        <v>23</v>
      </c>
      <c r="E162" s="13">
        <f t="shared" si="8"/>
        <v>5.3666666666666663</v>
      </c>
    </row>
    <row r="163" spans="1:5">
      <c r="A163" s="9">
        <v>48</v>
      </c>
      <c r="B163" s="9">
        <v>162</v>
      </c>
      <c r="C163" s="9">
        <f t="shared" si="6"/>
        <v>7776</v>
      </c>
      <c r="D163" s="13">
        <f t="shared" si="7"/>
        <v>23.142857142857142</v>
      </c>
      <c r="E163" s="13">
        <f t="shared" si="8"/>
        <v>5.4</v>
      </c>
    </row>
    <row r="164" spans="1:5">
      <c r="A164" s="9">
        <v>48</v>
      </c>
      <c r="B164" s="9">
        <v>163</v>
      </c>
      <c r="C164" s="9">
        <f t="shared" si="6"/>
        <v>7824</v>
      </c>
      <c r="D164" s="13">
        <f t="shared" si="7"/>
        <v>23.285714285714285</v>
      </c>
      <c r="E164" s="13">
        <f t="shared" si="8"/>
        <v>5.4333333333333336</v>
      </c>
    </row>
    <row r="165" spans="1:5">
      <c r="A165" s="9">
        <v>48</v>
      </c>
      <c r="B165" s="9">
        <v>164</v>
      </c>
      <c r="C165" s="9">
        <f t="shared" si="6"/>
        <v>7872</v>
      </c>
      <c r="D165" s="13">
        <f t="shared" si="7"/>
        <v>23.428571428571427</v>
      </c>
      <c r="E165" s="13">
        <f t="shared" si="8"/>
        <v>5.4666666666666668</v>
      </c>
    </row>
    <row r="166" spans="1:5">
      <c r="A166" s="9">
        <v>48</v>
      </c>
      <c r="B166" s="9">
        <v>165</v>
      </c>
      <c r="C166" s="9">
        <f t="shared" si="6"/>
        <v>7920</v>
      </c>
      <c r="D166" s="13">
        <f t="shared" si="7"/>
        <v>23.571428571428573</v>
      </c>
      <c r="E166" s="13">
        <f t="shared" si="8"/>
        <v>5.5</v>
      </c>
    </row>
    <row r="167" spans="1:5">
      <c r="A167" s="9">
        <v>48</v>
      </c>
      <c r="B167" s="9">
        <v>166</v>
      </c>
      <c r="C167" s="9">
        <f t="shared" si="6"/>
        <v>7968</v>
      </c>
      <c r="D167" s="13">
        <f t="shared" si="7"/>
        <v>23.714285714285715</v>
      </c>
      <c r="E167" s="13">
        <f t="shared" si="8"/>
        <v>5.5333333333333332</v>
      </c>
    </row>
    <row r="168" spans="1:5">
      <c r="A168" s="9">
        <v>48</v>
      </c>
      <c r="B168" s="9">
        <v>167</v>
      </c>
      <c r="C168" s="9">
        <f t="shared" si="6"/>
        <v>8016</v>
      </c>
      <c r="D168" s="13">
        <f t="shared" si="7"/>
        <v>23.857142857142858</v>
      </c>
      <c r="E168" s="13">
        <f t="shared" si="8"/>
        <v>5.5666666666666664</v>
      </c>
    </row>
    <row r="169" spans="1:5">
      <c r="A169" s="9">
        <v>48</v>
      </c>
      <c r="B169" s="9">
        <v>168</v>
      </c>
      <c r="C169" s="9">
        <f t="shared" si="6"/>
        <v>8064</v>
      </c>
      <c r="D169" s="13">
        <f t="shared" si="7"/>
        <v>24</v>
      </c>
      <c r="E169" s="13">
        <f t="shared" si="8"/>
        <v>5.6</v>
      </c>
    </row>
    <row r="170" spans="1:5">
      <c r="A170" s="9">
        <v>48</v>
      </c>
      <c r="B170" s="9">
        <v>169</v>
      </c>
      <c r="C170" s="9">
        <f t="shared" si="6"/>
        <v>8112</v>
      </c>
      <c r="D170" s="13">
        <f t="shared" si="7"/>
        <v>24.142857142857142</v>
      </c>
      <c r="E170" s="13">
        <f t="shared" si="8"/>
        <v>5.6333333333333337</v>
      </c>
    </row>
    <row r="171" spans="1:5">
      <c r="A171" s="9">
        <v>48</v>
      </c>
      <c r="B171" s="9">
        <v>170</v>
      </c>
      <c r="C171" s="9">
        <f t="shared" si="6"/>
        <v>8160</v>
      </c>
      <c r="D171" s="13">
        <f t="shared" si="7"/>
        <v>24.285714285714285</v>
      </c>
      <c r="E171" s="13">
        <f t="shared" si="8"/>
        <v>5.666666666666667</v>
      </c>
    </row>
    <row r="172" spans="1:5">
      <c r="A172" s="9">
        <v>48</v>
      </c>
      <c r="B172" s="9">
        <v>171</v>
      </c>
      <c r="C172" s="9">
        <f t="shared" si="6"/>
        <v>8208</v>
      </c>
      <c r="D172" s="13">
        <f t="shared" si="7"/>
        <v>24.428571428571427</v>
      </c>
      <c r="E172" s="13">
        <f t="shared" si="8"/>
        <v>5.7</v>
      </c>
    </row>
    <row r="173" spans="1:5">
      <c r="A173" s="9">
        <v>48</v>
      </c>
      <c r="B173" s="9">
        <v>172</v>
      </c>
      <c r="C173" s="9">
        <f t="shared" si="6"/>
        <v>8256</v>
      </c>
      <c r="D173" s="13">
        <f t="shared" si="7"/>
        <v>24.571428571428573</v>
      </c>
      <c r="E173" s="13">
        <f t="shared" si="8"/>
        <v>5.7333333333333334</v>
      </c>
    </row>
    <row r="174" spans="1:5">
      <c r="A174" s="9">
        <v>48</v>
      </c>
      <c r="B174" s="9">
        <v>173</v>
      </c>
      <c r="C174" s="9">
        <f t="shared" si="6"/>
        <v>8304</v>
      </c>
      <c r="D174" s="13">
        <f t="shared" si="7"/>
        <v>24.714285714285715</v>
      </c>
      <c r="E174" s="13">
        <f t="shared" si="8"/>
        <v>5.7666666666666666</v>
      </c>
    </row>
    <row r="175" spans="1:5">
      <c r="A175" s="9">
        <v>48</v>
      </c>
      <c r="B175" s="9">
        <v>174</v>
      </c>
      <c r="C175" s="9">
        <f t="shared" si="6"/>
        <v>8352</v>
      </c>
      <c r="D175" s="13">
        <f t="shared" si="7"/>
        <v>24.857142857142858</v>
      </c>
      <c r="E175" s="13">
        <f t="shared" si="8"/>
        <v>5.8</v>
      </c>
    </row>
    <row r="176" spans="1:5">
      <c r="A176" s="9">
        <v>48</v>
      </c>
      <c r="B176" s="9">
        <v>175</v>
      </c>
      <c r="C176" s="9">
        <f t="shared" si="6"/>
        <v>8400</v>
      </c>
      <c r="D176" s="13">
        <f t="shared" si="7"/>
        <v>25</v>
      </c>
      <c r="E176" s="13">
        <f t="shared" si="8"/>
        <v>5.833333333333333</v>
      </c>
    </row>
    <row r="177" spans="1:5">
      <c r="A177" s="9">
        <v>48</v>
      </c>
      <c r="B177" s="9">
        <v>176</v>
      </c>
      <c r="C177" s="9">
        <f t="shared" si="6"/>
        <v>8448</v>
      </c>
      <c r="D177" s="13">
        <f t="shared" si="7"/>
        <v>25.142857142857142</v>
      </c>
      <c r="E177" s="13">
        <f t="shared" si="8"/>
        <v>5.8666666666666663</v>
      </c>
    </row>
    <row r="178" spans="1:5">
      <c r="A178" s="9">
        <v>48</v>
      </c>
      <c r="B178" s="9">
        <v>177</v>
      </c>
      <c r="C178" s="9">
        <f t="shared" si="6"/>
        <v>8496</v>
      </c>
      <c r="D178" s="13">
        <f t="shared" si="7"/>
        <v>25.285714285714285</v>
      </c>
      <c r="E178" s="13">
        <f t="shared" si="8"/>
        <v>5.9</v>
      </c>
    </row>
    <row r="179" spans="1:5">
      <c r="A179" s="9">
        <v>48</v>
      </c>
      <c r="B179" s="9">
        <v>178</v>
      </c>
      <c r="C179" s="9">
        <f t="shared" si="6"/>
        <v>8544</v>
      </c>
      <c r="D179" s="13">
        <f t="shared" si="7"/>
        <v>25.428571428571427</v>
      </c>
      <c r="E179" s="13">
        <f t="shared" si="8"/>
        <v>5.9333333333333336</v>
      </c>
    </row>
    <row r="180" spans="1:5">
      <c r="A180" s="9">
        <v>48</v>
      </c>
      <c r="B180" s="9">
        <v>179</v>
      </c>
      <c r="C180" s="9">
        <f t="shared" si="6"/>
        <v>8592</v>
      </c>
      <c r="D180" s="13">
        <f t="shared" si="7"/>
        <v>25.571428571428573</v>
      </c>
      <c r="E180" s="13">
        <f t="shared" si="8"/>
        <v>5.9666666666666668</v>
      </c>
    </row>
    <row r="181" spans="1:5">
      <c r="A181" s="9">
        <v>48</v>
      </c>
      <c r="B181" s="9">
        <v>180</v>
      </c>
      <c r="C181" s="9">
        <f t="shared" si="6"/>
        <v>8640</v>
      </c>
      <c r="D181" s="13">
        <f t="shared" si="7"/>
        <v>25.714285714285715</v>
      </c>
      <c r="E181" s="13">
        <f t="shared" si="8"/>
        <v>6</v>
      </c>
    </row>
    <row r="182" spans="1:5">
      <c r="A182" s="9">
        <v>48</v>
      </c>
      <c r="B182" s="9">
        <v>181</v>
      </c>
      <c r="C182" s="9">
        <f t="shared" si="6"/>
        <v>8688</v>
      </c>
      <c r="D182" s="13">
        <f t="shared" si="7"/>
        <v>25.857142857142858</v>
      </c>
      <c r="E182" s="13">
        <f t="shared" si="8"/>
        <v>6.0333333333333332</v>
      </c>
    </row>
    <row r="183" spans="1:5">
      <c r="A183" s="9">
        <v>48</v>
      </c>
      <c r="B183" s="9">
        <v>182</v>
      </c>
      <c r="C183" s="9">
        <f t="shared" si="6"/>
        <v>8736</v>
      </c>
      <c r="D183" s="13">
        <f t="shared" si="7"/>
        <v>26</v>
      </c>
      <c r="E183" s="13">
        <f t="shared" si="8"/>
        <v>6.0666666666666664</v>
      </c>
    </row>
    <row r="184" spans="1:5">
      <c r="A184" s="9">
        <v>48</v>
      </c>
      <c r="B184" s="9">
        <v>183</v>
      </c>
      <c r="C184" s="9">
        <f t="shared" si="6"/>
        <v>8784</v>
      </c>
      <c r="D184" s="13">
        <f t="shared" si="7"/>
        <v>26.142857142857142</v>
      </c>
      <c r="E184" s="13">
        <f t="shared" si="8"/>
        <v>6.1</v>
      </c>
    </row>
    <row r="185" spans="1:5">
      <c r="A185" s="9">
        <v>48</v>
      </c>
      <c r="B185" s="9">
        <v>184</v>
      </c>
      <c r="C185" s="9">
        <f t="shared" si="6"/>
        <v>8832</v>
      </c>
      <c r="D185" s="13">
        <f t="shared" si="7"/>
        <v>26.285714285714285</v>
      </c>
      <c r="E185" s="13">
        <f t="shared" si="8"/>
        <v>6.1333333333333337</v>
      </c>
    </row>
    <row r="186" spans="1:5">
      <c r="A186" s="9">
        <v>48</v>
      </c>
      <c r="B186" s="9">
        <v>185</v>
      </c>
      <c r="C186" s="9">
        <f t="shared" si="6"/>
        <v>8880</v>
      </c>
      <c r="D186" s="13">
        <f t="shared" si="7"/>
        <v>26.428571428571427</v>
      </c>
      <c r="E186" s="13">
        <f t="shared" si="8"/>
        <v>6.166666666666667</v>
      </c>
    </row>
    <row r="187" spans="1:5">
      <c r="A187" s="9">
        <v>48</v>
      </c>
      <c r="B187" s="9">
        <v>186</v>
      </c>
      <c r="C187" s="9">
        <f t="shared" si="6"/>
        <v>8928</v>
      </c>
      <c r="D187" s="13">
        <f t="shared" si="7"/>
        <v>26.571428571428573</v>
      </c>
      <c r="E187" s="13">
        <f t="shared" si="8"/>
        <v>6.2</v>
      </c>
    </row>
    <row r="188" spans="1:5">
      <c r="A188" s="9">
        <v>48</v>
      </c>
      <c r="B188" s="9">
        <v>187</v>
      </c>
      <c r="C188" s="9">
        <f t="shared" si="6"/>
        <v>8976</v>
      </c>
      <c r="D188" s="13">
        <f t="shared" si="7"/>
        <v>26.714285714285715</v>
      </c>
      <c r="E188" s="13">
        <f t="shared" si="8"/>
        <v>6.2333333333333334</v>
      </c>
    </row>
    <row r="189" spans="1:5">
      <c r="A189" s="9">
        <v>48</v>
      </c>
      <c r="B189" s="9">
        <v>188</v>
      </c>
      <c r="C189" s="9">
        <f t="shared" si="6"/>
        <v>9024</v>
      </c>
      <c r="D189" s="13">
        <f t="shared" si="7"/>
        <v>26.857142857142858</v>
      </c>
      <c r="E189" s="13">
        <f t="shared" si="8"/>
        <v>6.2666666666666666</v>
      </c>
    </row>
    <row r="190" spans="1:5">
      <c r="A190" s="9">
        <v>48</v>
      </c>
      <c r="B190" s="9">
        <v>189</v>
      </c>
      <c r="C190" s="9">
        <f t="shared" si="6"/>
        <v>9072</v>
      </c>
      <c r="D190" s="13">
        <f t="shared" si="7"/>
        <v>27</v>
      </c>
      <c r="E190" s="13">
        <f t="shared" si="8"/>
        <v>6.3</v>
      </c>
    </row>
    <row r="191" spans="1:5">
      <c r="A191" s="9">
        <v>48</v>
      </c>
      <c r="B191" s="9">
        <v>190</v>
      </c>
      <c r="C191" s="9">
        <f t="shared" si="6"/>
        <v>9120</v>
      </c>
      <c r="D191" s="13">
        <f t="shared" si="7"/>
        <v>27.142857142857142</v>
      </c>
      <c r="E191" s="13">
        <f t="shared" si="8"/>
        <v>6.333333333333333</v>
      </c>
    </row>
    <row r="192" spans="1:5">
      <c r="A192" s="9">
        <v>48</v>
      </c>
      <c r="B192" s="9">
        <v>191</v>
      </c>
      <c r="C192" s="9">
        <f t="shared" si="6"/>
        <v>9168</v>
      </c>
      <c r="D192" s="13">
        <f t="shared" si="7"/>
        <v>27.285714285714285</v>
      </c>
      <c r="E192" s="13">
        <f t="shared" si="8"/>
        <v>6.3666666666666663</v>
      </c>
    </row>
    <row r="193" spans="1:5">
      <c r="A193" s="9">
        <v>48</v>
      </c>
      <c r="B193" s="9">
        <v>192</v>
      </c>
      <c r="C193" s="9">
        <f t="shared" si="6"/>
        <v>9216</v>
      </c>
      <c r="D193" s="13">
        <f t="shared" si="7"/>
        <v>27.428571428571427</v>
      </c>
      <c r="E193" s="13">
        <f t="shared" si="8"/>
        <v>6.4</v>
      </c>
    </row>
    <row r="194" spans="1:5">
      <c r="A194" s="9">
        <v>48</v>
      </c>
      <c r="B194" s="9">
        <v>193</v>
      </c>
      <c r="C194" s="9">
        <f t="shared" si="6"/>
        <v>9264</v>
      </c>
      <c r="D194" s="13">
        <f t="shared" si="7"/>
        <v>27.571428571428573</v>
      </c>
      <c r="E194" s="13">
        <f t="shared" si="8"/>
        <v>6.4333333333333336</v>
      </c>
    </row>
    <row r="195" spans="1:5">
      <c r="A195" s="9">
        <v>48</v>
      </c>
      <c r="B195" s="9">
        <v>194</v>
      </c>
      <c r="C195" s="9">
        <f t="shared" ref="C195:C258" si="9">A195*B195</f>
        <v>9312</v>
      </c>
      <c r="D195" s="13">
        <f t="shared" ref="D195:D258" si="10">B195/7</f>
        <v>27.714285714285715</v>
      </c>
      <c r="E195" s="13">
        <f t="shared" ref="E195:E258" si="11">B195/30</f>
        <v>6.4666666666666668</v>
      </c>
    </row>
    <row r="196" spans="1:5">
      <c r="A196" s="9">
        <v>48</v>
      </c>
      <c r="B196" s="9">
        <v>195</v>
      </c>
      <c r="C196" s="9">
        <f t="shared" si="9"/>
        <v>9360</v>
      </c>
      <c r="D196" s="13">
        <f t="shared" si="10"/>
        <v>27.857142857142858</v>
      </c>
      <c r="E196" s="13">
        <f t="shared" si="11"/>
        <v>6.5</v>
      </c>
    </row>
    <row r="197" spans="1:5">
      <c r="A197" s="9">
        <v>48</v>
      </c>
      <c r="B197" s="9">
        <v>196</v>
      </c>
      <c r="C197" s="9">
        <f t="shared" si="9"/>
        <v>9408</v>
      </c>
      <c r="D197" s="13">
        <f t="shared" si="10"/>
        <v>28</v>
      </c>
      <c r="E197" s="13">
        <f t="shared" si="11"/>
        <v>6.5333333333333332</v>
      </c>
    </row>
    <row r="198" spans="1:5">
      <c r="A198" s="9">
        <v>48</v>
      </c>
      <c r="B198" s="9">
        <v>197</v>
      </c>
      <c r="C198" s="9">
        <f t="shared" si="9"/>
        <v>9456</v>
      </c>
      <c r="D198" s="13">
        <f t="shared" si="10"/>
        <v>28.142857142857142</v>
      </c>
      <c r="E198" s="13">
        <f t="shared" si="11"/>
        <v>6.5666666666666664</v>
      </c>
    </row>
    <row r="199" spans="1:5">
      <c r="A199" s="9">
        <v>48</v>
      </c>
      <c r="B199" s="9">
        <v>198</v>
      </c>
      <c r="C199" s="9">
        <f t="shared" si="9"/>
        <v>9504</v>
      </c>
      <c r="D199" s="13">
        <f t="shared" si="10"/>
        <v>28.285714285714285</v>
      </c>
      <c r="E199" s="13">
        <f t="shared" si="11"/>
        <v>6.6</v>
      </c>
    </row>
    <row r="200" spans="1:5">
      <c r="A200" s="9">
        <v>48</v>
      </c>
      <c r="B200" s="9">
        <v>199</v>
      </c>
      <c r="C200" s="9">
        <f t="shared" si="9"/>
        <v>9552</v>
      </c>
      <c r="D200" s="13">
        <f t="shared" si="10"/>
        <v>28.428571428571427</v>
      </c>
      <c r="E200" s="13">
        <f t="shared" si="11"/>
        <v>6.6333333333333337</v>
      </c>
    </row>
    <row r="201" spans="1:5">
      <c r="A201" s="9">
        <v>48</v>
      </c>
      <c r="B201" s="9">
        <v>200</v>
      </c>
      <c r="C201" s="9">
        <f t="shared" si="9"/>
        <v>9600</v>
      </c>
      <c r="D201" s="13">
        <f t="shared" si="10"/>
        <v>28.571428571428573</v>
      </c>
      <c r="E201" s="13">
        <f t="shared" si="11"/>
        <v>6.666666666666667</v>
      </c>
    </row>
    <row r="202" spans="1:5">
      <c r="A202" s="9">
        <v>48</v>
      </c>
      <c r="B202" s="9">
        <v>201</v>
      </c>
      <c r="C202" s="9">
        <f t="shared" si="9"/>
        <v>9648</v>
      </c>
      <c r="D202" s="13">
        <f t="shared" si="10"/>
        <v>28.714285714285715</v>
      </c>
      <c r="E202" s="13">
        <f t="shared" si="11"/>
        <v>6.7</v>
      </c>
    </row>
    <row r="203" spans="1:5">
      <c r="A203" s="9">
        <v>48</v>
      </c>
      <c r="B203" s="9">
        <v>202</v>
      </c>
      <c r="C203" s="9">
        <f t="shared" si="9"/>
        <v>9696</v>
      </c>
      <c r="D203" s="13">
        <f t="shared" si="10"/>
        <v>28.857142857142858</v>
      </c>
      <c r="E203" s="13">
        <f t="shared" si="11"/>
        <v>6.7333333333333334</v>
      </c>
    </row>
    <row r="204" spans="1:5">
      <c r="A204" s="9">
        <v>48</v>
      </c>
      <c r="B204" s="9">
        <v>203</v>
      </c>
      <c r="C204" s="9">
        <f t="shared" si="9"/>
        <v>9744</v>
      </c>
      <c r="D204" s="13">
        <f t="shared" si="10"/>
        <v>29</v>
      </c>
      <c r="E204" s="13">
        <f t="shared" si="11"/>
        <v>6.7666666666666666</v>
      </c>
    </row>
    <row r="205" spans="1:5">
      <c r="A205" s="9">
        <v>48</v>
      </c>
      <c r="B205" s="9">
        <v>204</v>
      </c>
      <c r="C205" s="9">
        <f t="shared" si="9"/>
        <v>9792</v>
      </c>
      <c r="D205" s="13">
        <f t="shared" si="10"/>
        <v>29.142857142857142</v>
      </c>
      <c r="E205" s="13">
        <f t="shared" si="11"/>
        <v>6.8</v>
      </c>
    </row>
    <row r="206" spans="1:5">
      <c r="A206" s="9">
        <v>48</v>
      </c>
      <c r="B206" s="9">
        <v>205</v>
      </c>
      <c r="C206" s="9">
        <f t="shared" si="9"/>
        <v>9840</v>
      </c>
      <c r="D206" s="13">
        <f t="shared" si="10"/>
        <v>29.285714285714285</v>
      </c>
      <c r="E206" s="13">
        <f t="shared" si="11"/>
        <v>6.833333333333333</v>
      </c>
    </row>
    <row r="207" spans="1:5">
      <c r="A207" s="9">
        <v>48</v>
      </c>
      <c r="B207" s="9">
        <v>206</v>
      </c>
      <c r="C207" s="9">
        <f t="shared" si="9"/>
        <v>9888</v>
      </c>
      <c r="D207" s="13">
        <f t="shared" si="10"/>
        <v>29.428571428571427</v>
      </c>
      <c r="E207" s="13">
        <f t="shared" si="11"/>
        <v>6.8666666666666663</v>
      </c>
    </row>
    <row r="208" spans="1:5">
      <c r="A208" s="9">
        <v>48</v>
      </c>
      <c r="B208" s="9">
        <v>207</v>
      </c>
      <c r="C208" s="9">
        <f t="shared" si="9"/>
        <v>9936</v>
      </c>
      <c r="D208" s="13">
        <f t="shared" si="10"/>
        <v>29.571428571428573</v>
      </c>
      <c r="E208" s="13">
        <f t="shared" si="11"/>
        <v>6.9</v>
      </c>
    </row>
    <row r="209" spans="1:5">
      <c r="A209" s="9">
        <v>48</v>
      </c>
      <c r="B209" s="9">
        <v>208</v>
      </c>
      <c r="C209" s="9">
        <f t="shared" si="9"/>
        <v>9984</v>
      </c>
      <c r="D209" s="13">
        <f t="shared" si="10"/>
        <v>29.714285714285715</v>
      </c>
      <c r="E209" s="13">
        <f t="shared" si="11"/>
        <v>6.9333333333333336</v>
      </c>
    </row>
    <row r="210" spans="1:5">
      <c r="A210" s="9">
        <v>48</v>
      </c>
      <c r="B210" s="9">
        <v>209</v>
      </c>
      <c r="C210" s="9">
        <f t="shared" si="9"/>
        <v>10032</v>
      </c>
      <c r="D210" s="13">
        <f t="shared" si="10"/>
        <v>29.857142857142858</v>
      </c>
      <c r="E210" s="13">
        <f t="shared" si="11"/>
        <v>6.9666666666666668</v>
      </c>
    </row>
    <row r="211" spans="1:5">
      <c r="A211" s="9">
        <v>48</v>
      </c>
      <c r="B211" s="9">
        <v>210</v>
      </c>
      <c r="C211" s="9">
        <f t="shared" si="9"/>
        <v>10080</v>
      </c>
      <c r="D211" s="13">
        <f t="shared" si="10"/>
        <v>30</v>
      </c>
      <c r="E211" s="13">
        <f t="shared" si="11"/>
        <v>7</v>
      </c>
    </row>
    <row r="212" spans="1:5">
      <c r="A212" s="9">
        <v>48</v>
      </c>
      <c r="B212" s="9">
        <v>211</v>
      </c>
      <c r="C212" s="9">
        <f t="shared" si="9"/>
        <v>10128</v>
      </c>
      <c r="D212" s="13">
        <f t="shared" si="10"/>
        <v>30.142857142857142</v>
      </c>
      <c r="E212" s="13">
        <f t="shared" si="11"/>
        <v>7.0333333333333332</v>
      </c>
    </row>
    <row r="213" spans="1:5">
      <c r="A213" s="9">
        <v>48</v>
      </c>
      <c r="B213" s="9">
        <v>212</v>
      </c>
      <c r="C213" s="9">
        <f t="shared" si="9"/>
        <v>10176</v>
      </c>
      <c r="D213" s="13">
        <f t="shared" si="10"/>
        <v>30.285714285714285</v>
      </c>
      <c r="E213" s="13">
        <f t="shared" si="11"/>
        <v>7.0666666666666664</v>
      </c>
    </row>
    <row r="214" spans="1:5">
      <c r="A214" s="9">
        <v>48</v>
      </c>
      <c r="B214" s="9">
        <v>213</v>
      </c>
      <c r="C214" s="9">
        <f t="shared" si="9"/>
        <v>10224</v>
      </c>
      <c r="D214" s="13">
        <f t="shared" si="10"/>
        <v>30.428571428571427</v>
      </c>
      <c r="E214" s="13">
        <f t="shared" si="11"/>
        <v>7.1</v>
      </c>
    </row>
    <row r="215" spans="1:5">
      <c r="A215" s="9">
        <v>48</v>
      </c>
      <c r="B215" s="9">
        <v>214</v>
      </c>
      <c r="C215" s="9">
        <f t="shared" si="9"/>
        <v>10272</v>
      </c>
      <c r="D215" s="13">
        <f t="shared" si="10"/>
        <v>30.571428571428573</v>
      </c>
      <c r="E215" s="13">
        <f t="shared" si="11"/>
        <v>7.1333333333333337</v>
      </c>
    </row>
    <row r="216" spans="1:5">
      <c r="A216" s="9">
        <v>48</v>
      </c>
      <c r="B216" s="9">
        <v>215</v>
      </c>
      <c r="C216" s="9">
        <f t="shared" si="9"/>
        <v>10320</v>
      </c>
      <c r="D216" s="13">
        <f t="shared" si="10"/>
        <v>30.714285714285715</v>
      </c>
      <c r="E216" s="13">
        <f t="shared" si="11"/>
        <v>7.166666666666667</v>
      </c>
    </row>
    <row r="217" spans="1:5">
      <c r="A217" s="9">
        <v>48</v>
      </c>
      <c r="B217" s="9">
        <v>216</v>
      </c>
      <c r="C217" s="9">
        <f t="shared" si="9"/>
        <v>10368</v>
      </c>
      <c r="D217" s="13">
        <f t="shared" si="10"/>
        <v>30.857142857142858</v>
      </c>
      <c r="E217" s="13">
        <f t="shared" si="11"/>
        <v>7.2</v>
      </c>
    </row>
    <row r="218" spans="1:5">
      <c r="A218" s="9">
        <v>48</v>
      </c>
      <c r="B218" s="9">
        <v>217</v>
      </c>
      <c r="C218" s="9">
        <f t="shared" si="9"/>
        <v>10416</v>
      </c>
      <c r="D218" s="13">
        <f t="shared" si="10"/>
        <v>31</v>
      </c>
      <c r="E218" s="13">
        <f t="shared" si="11"/>
        <v>7.2333333333333334</v>
      </c>
    </row>
    <row r="219" spans="1:5">
      <c r="A219" s="9">
        <v>48</v>
      </c>
      <c r="B219" s="9">
        <v>218</v>
      </c>
      <c r="C219" s="9">
        <f t="shared" si="9"/>
        <v>10464</v>
      </c>
      <c r="D219" s="13">
        <f t="shared" si="10"/>
        <v>31.142857142857142</v>
      </c>
      <c r="E219" s="13">
        <f t="shared" si="11"/>
        <v>7.2666666666666666</v>
      </c>
    </row>
    <row r="220" spans="1:5">
      <c r="A220" s="9">
        <v>48</v>
      </c>
      <c r="B220" s="9">
        <v>219</v>
      </c>
      <c r="C220" s="9">
        <f t="shared" si="9"/>
        <v>10512</v>
      </c>
      <c r="D220" s="13">
        <f t="shared" si="10"/>
        <v>31.285714285714285</v>
      </c>
      <c r="E220" s="13">
        <f t="shared" si="11"/>
        <v>7.3</v>
      </c>
    </row>
    <row r="221" spans="1:5">
      <c r="A221" s="9">
        <v>48</v>
      </c>
      <c r="B221" s="9">
        <v>220</v>
      </c>
      <c r="C221" s="9">
        <f t="shared" si="9"/>
        <v>10560</v>
      </c>
      <c r="D221" s="13">
        <f t="shared" si="10"/>
        <v>31.428571428571427</v>
      </c>
      <c r="E221" s="13">
        <f t="shared" si="11"/>
        <v>7.333333333333333</v>
      </c>
    </row>
    <row r="222" spans="1:5">
      <c r="A222" s="9">
        <v>48</v>
      </c>
      <c r="B222" s="9">
        <v>221</v>
      </c>
      <c r="C222" s="9">
        <f t="shared" si="9"/>
        <v>10608</v>
      </c>
      <c r="D222" s="13">
        <f t="shared" si="10"/>
        <v>31.571428571428573</v>
      </c>
      <c r="E222" s="13">
        <f t="shared" si="11"/>
        <v>7.3666666666666663</v>
      </c>
    </row>
    <row r="223" spans="1:5">
      <c r="A223" s="9">
        <v>48</v>
      </c>
      <c r="B223" s="9">
        <v>222</v>
      </c>
      <c r="C223" s="9">
        <f t="shared" si="9"/>
        <v>10656</v>
      </c>
      <c r="D223" s="13">
        <f t="shared" si="10"/>
        <v>31.714285714285715</v>
      </c>
      <c r="E223" s="13">
        <f t="shared" si="11"/>
        <v>7.4</v>
      </c>
    </row>
    <row r="224" spans="1:5">
      <c r="A224" s="9">
        <v>48</v>
      </c>
      <c r="B224" s="9">
        <v>223</v>
      </c>
      <c r="C224" s="9">
        <f t="shared" si="9"/>
        <v>10704</v>
      </c>
      <c r="D224" s="13">
        <f t="shared" si="10"/>
        <v>31.857142857142858</v>
      </c>
      <c r="E224" s="13">
        <f t="shared" si="11"/>
        <v>7.4333333333333336</v>
      </c>
    </row>
    <row r="225" spans="1:5">
      <c r="A225" s="9">
        <v>48</v>
      </c>
      <c r="B225" s="9">
        <v>224</v>
      </c>
      <c r="C225" s="9">
        <f t="shared" si="9"/>
        <v>10752</v>
      </c>
      <c r="D225" s="13">
        <f t="shared" si="10"/>
        <v>32</v>
      </c>
      <c r="E225" s="13">
        <f t="shared" si="11"/>
        <v>7.4666666666666668</v>
      </c>
    </row>
    <row r="226" spans="1:5">
      <c r="A226" s="9">
        <v>48</v>
      </c>
      <c r="B226" s="9">
        <v>225</v>
      </c>
      <c r="C226" s="9">
        <f t="shared" si="9"/>
        <v>10800</v>
      </c>
      <c r="D226" s="13">
        <f t="shared" si="10"/>
        <v>32.142857142857146</v>
      </c>
      <c r="E226" s="13">
        <f t="shared" si="11"/>
        <v>7.5</v>
      </c>
    </row>
    <row r="227" spans="1:5">
      <c r="A227" s="9">
        <v>48</v>
      </c>
      <c r="B227" s="9">
        <v>226</v>
      </c>
      <c r="C227" s="9">
        <f t="shared" si="9"/>
        <v>10848</v>
      </c>
      <c r="D227" s="13">
        <f t="shared" si="10"/>
        <v>32.285714285714285</v>
      </c>
      <c r="E227" s="13">
        <f t="shared" si="11"/>
        <v>7.5333333333333332</v>
      </c>
    </row>
    <row r="228" spans="1:5">
      <c r="A228" s="9">
        <v>48</v>
      </c>
      <c r="B228" s="9">
        <v>227</v>
      </c>
      <c r="C228" s="9">
        <f t="shared" si="9"/>
        <v>10896</v>
      </c>
      <c r="D228" s="13">
        <f t="shared" si="10"/>
        <v>32.428571428571431</v>
      </c>
      <c r="E228" s="13">
        <f t="shared" si="11"/>
        <v>7.5666666666666664</v>
      </c>
    </row>
    <row r="229" spans="1:5">
      <c r="A229" s="9">
        <v>48</v>
      </c>
      <c r="B229" s="9">
        <v>228</v>
      </c>
      <c r="C229" s="9">
        <f t="shared" si="9"/>
        <v>10944</v>
      </c>
      <c r="D229" s="13">
        <f t="shared" si="10"/>
        <v>32.571428571428569</v>
      </c>
      <c r="E229" s="13">
        <f t="shared" si="11"/>
        <v>7.6</v>
      </c>
    </row>
    <row r="230" spans="1:5">
      <c r="A230" s="9">
        <v>48</v>
      </c>
      <c r="B230" s="9">
        <v>229</v>
      </c>
      <c r="C230" s="9">
        <f t="shared" si="9"/>
        <v>10992</v>
      </c>
      <c r="D230" s="13">
        <f t="shared" si="10"/>
        <v>32.714285714285715</v>
      </c>
      <c r="E230" s="13">
        <f t="shared" si="11"/>
        <v>7.6333333333333337</v>
      </c>
    </row>
    <row r="231" spans="1:5">
      <c r="A231" s="9">
        <v>48</v>
      </c>
      <c r="B231" s="9">
        <v>230</v>
      </c>
      <c r="C231" s="9">
        <f t="shared" si="9"/>
        <v>11040</v>
      </c>
      <c r="D231" s="13">
        <f t="shared" si="10"/>
        <v>32.857142857142854</v>
      </c>
      <c r="E231" s="13">
        <f t="shared" si="11"/>
        <v>7.666666666666667</v>
      </c>
    </row>
    <row r="232" spans="1:5">
      <c r="A232" s="9">
        <v>48</v>
      </c>
      <c r="B232" s="9">
        <v>231</v>
      </c>
      <c r="C232" s="9">
        <f t="shared" si="9"/>
        <v>11088</v>
      </c>
      <c r="D232" s="13">
        <f t="shared" si="10"/>
        <v>33</v>
      </c>
      <c r="E232" s="13">
        <f t="shared" si="11"/>
        <v>7.7</v>
      </c>
    </row>
    <row r="233" spans="1:5">
      <c r="A233" s="9">
        <v>48</v>
      </c>
      <c r="B233" s="9">
        <v>232</v>
      </c>
      <c r="C233" s="9">
        <f t="shared" si="9"/>
        <v>11136</v>
      </c>
      <c r="D233" s="13">
        <f t="shared" si="10"/>
        <v>33.142857142857146</v>
      </c>
      <c r="E233" s="13">
        <f t="shared" si="11"/>
        <v>7.7333333333333334</v>
      </c>
    </row>
    <row r="234" spans="1:5">
      <c r="A234" s="9">
        <v>48</v>
      </c>
      <c r="B234" s="9">
        <v>233</v>
      </c>
      <c r="C234" s="9">
        <f t="shared" si="9"/>
        <v>11184</v>
      </c>
      <c r="D234" s="13">
        <f t="shared" si="10"/>
        <v>33.285714285714285</v>
      </c>
      <c r="E234" s="13">
        <f t="shared" si="11"/>
        <v>7.7666666666666666</v>
      </c>
    </row>
    <row r="235" spans="1:5">
      <c r="A235" s="9">
        <v>48</v>
      </c>
      <c r="B235" s="9">
        <v>234</v>
      </c>
      <c r="C235" s="9">
        <f t="shared" si="9"/>
        <v>11232</v>
      </c>
      <c r="D235" s="13">
        <f t="shared" si="10"/>
        <v>33.428571428571431</v>
      </c>
      <c r="E235" s="13">
        <f t="shared" si="11"/>
        <v>7.8</v>
      </c>
    </row>
    <row r="236" spans="1:5">
      <c r="A236" s="9">
        <v>48</v>
      </c>
      <c r="B236" s="9">
        <v>235</v>
      </c>
      <c r="C236" s="9">
        <f t="shared" si="9"/>
        <v>11280</v>
      </c>
      <c r="D236" s="13">
        <f t="shared" si="10"/>
        <v>33.571428571428569</v>
      </c>
      <c r="E236" s="13">
        <f t="shared" si="11"/>
        <v>7.833333333333333</v>
      </c>
    </row>
    <row r="237" spans="1:5">
      <c r="A237" s="9">
        <v>48</v>
      </c>
      <c r="B237" s="9">
        <v>236</v>
      </c>
      <c r="C237" s="9">
        <f t="shared" si="9"/>
        <v>11328</v>
      </c>
      <c r="D237" s="13">
        <f t="shared" si="10"/>
        <v>33.714285714285715</v>
      </c>
      <c r="E237" s="13">
        <f t="shared" si="11"/>
        <v>7.8666666666666663</v>
      </c>
    </row>
    <row r="238" spans="1:5">
      <c r="A238" s="9">
        <v>48</v>
      </c>
      <c r="B238" s="9">
        <v>237</v>
      </c>
      <c r="C238" s="9">
        <f t="shared" si="9"/>
        <v>11376</v>
      </c>
      <c r="D238" s="13">
        <f t="shared" si="10"/>
        <v>33.857142857142854</v>
      </c>
      <c r="E238" s="13">
        <f t="shared" si="11"/>
        <v>7.9</v>
      </c>
    </row>
    <row r="239" spans="1:5">
      <c r="A239" s="9">
        <v>48</v>
      </c>
      <c r="B239" s="9">
        <v>238</v>
      </c>
      <c r="C239" s="9">
        <f t="shared" si="9"/>
        <v>11424</v>
      </c>
      <c r="D239" s="13">
        <f t="shared" si="10"/>
        <v>34</v>
      </c>
      <c r="E239" s="13">
        <f t="shared" si="11"/>
        <v>7.9333333333333336</v>
      </c>
    </row>
    <row r="240" spans="1:5">
      <c r="A240" s="9">
        <v>48</v>
      </c>
      <c r="B240" s="9">
        <v>239</v>
      </c>
      <c r="C240" s="9">
        <f t="shared" si="9"/>
        <v>11472</v>
      </c>
      <c r="D240" s="13">
        <f t="shared" si="10"/>
        <v>34.142857142857146</v>
      </c>
      <c r="E240" s="13">
        <f t="shared" si="11"/>
        <v>7.9666666666666668</v>
      </c>
    </row>
    <row r="241" spans="1:5">
      <c r="A241" s="9">
        <v>48</v>
      </c>
      <c r="B241" s="9">
        <v>240</v>
      </c>
      <c r="C241" s="9">
        <f t="shared" si="9"/>
        <v>11520</v>
      </c>
      <c r="D241" s="13">
        <f t="shared" si="10"/>
        <v>34.285714285714285</v>
      </c>
      <c r="E241" s="13">
        <f t="shared" si="11"/>
        <v>8</v>
      </c>
    </row>
    <row r="242" spans="1:5">
      <c r="A242" s="9">
        <v>48</v>
      </c>
      <c r="B242" s="9">
        <v>241</v>
      </c>
      <c r="C242" s="9">
        <f t="shared" si="9"/>
        <v>11568</v>
      </c>
      <c r="D242" s="13">
        <f t="shared" si="10"/>
        <v>34.428571428571431</v>
      </c>
      <c r="E242" s="13">
        <f t="shared" si="11"/>
        <v>8.0333333333333332</v>
      </c>
    </row>
    <row r="243" spans="1:5">
      <c r="A243" s="9">
        <v>48</v>
      </c>
      <c r="B243" s="9">
        <v>242</v>
      </c>
      <c r="C243" s="9">
        <f t="shared" si="9"/>
        <v>11616</v>
      </c>
      <c r="D243" s="13">
        <f t="shared" si="10"/>
        <v>34.571428571428569</v>
      </c>
      <c r="E243" s="13">
        <f t="shared" si="11"/>
        <v>8.0666666666666664</v>
      </c>
    </row>
    <row r="244" spans="1:5">
      <c r="A244" s="9">
        <v>48</v>
      </c>
      <c r="B244" s="9">
        <v>243</v>
      </c>
      <c r="C244" s="9">
        <f t="shared" si="9"/>
        <v>11664</v>
      </c>
      <c r="D244" s="13">
        <f t="shared" si="10"/>
        <v>34.714285714285715</v>
      </c>
      <c r="E244" s="13">
        <f t="shared" si="11"/>
        <v>8.1</v>
      </c>
    </row>
    <row r="245" spans="1:5">
      <c r="A245" s="9">
        <v>48</v>
      </c>
      <c r="B245" s="9">
        <v>244</v>
      </c>
      <c r="C245" s="9">
        <f t="shared" si="9"/>
        <v>11712</v>
      </c>
      <c r="D245" s="13">
        <f t="shared" si="10"/>
        <v>34.857142857142854</v>
      </c>
      <c r="E245" s="13">
        <f t="shared" si="11"/>
        <v>8.1333333333333329</v>
      </c>
    </row>
    <row r="246" spans="1:5">
      <c r="A246" s="9">
        <v>48</v>
      </c>
      <c r="B246" s="9">
        <v>245</v>
      </c>
      <c r="C246" s="9">
        <f t="shared" si="9"/>
        <v>11760</v>
      </c>
      <c r="D246" s="13">
        <f t="shared" si="10"/>
        <v>35</v>
      </c>
      <c r="E246" s="13">
        <f t="shared" si="11"/>
        <v>8.1666666666666661</v>
      </c>
    </row>
    <row r="247" spans="1:5">
      <c r="A247" s="9">
        <v>48</v>
      </c>
      <c r="B247" s="9">
        <v>246</v>
      </c>
      <c r="C247" s="9">
        <f t="shared" si="9"/>
        <v>11808</v>
      </c>
      <c r="D247" s="13">
        <f t="shared" si="10"/>
        <v>35.142857142857146</v>
      </c>
      <c r="E247" s="13">
        <f t="shared" si="11"/>
        <v>8.1999999999999993</v>
      </c>
    </row>
    <row r="248" spans="1:5">
      <c r="A248" s="9">
        <v>48</v>
      </c>
      <c r="B248" s="9">
        <v>247</v>
      </c>
      <c r="C248" s="9">
        <f t="shared" si="9"/>
        <v>11856</v>
      </c>
      <c r="D248" s="13">
        <f t="shared" si="10"/>
        <v>35.285714285714285</v>
      </c>
      <c r="E248" s="13">
        <f t="shared" si="11"/>
        <v>8.2333333333333325</v>
      </c>
    </row>
    <row r="249" spans="1:5">
      <c r="A249" s="9">
        <v>48</v>
      </c>
      <c r="B249" s="9">
        <v>248</v>
      </c>
      <c r="C249" s="9">
        <f t="shared" si="9"/>
        <v>11904</v>
      </c>
      <c r="D249" s="13">
        <f t="shared" si="10"/>
        <v>35.428571428571431</v>
      </c>
      <c r="E249" s="13">
        <f t="shared" si="11"/>
        <v>8.2666666666666675</v>
      </c>
    </row>
    <row r="250" spans="1:5">
      <c r="A250" s="9">
        <v>48</v>
      </c>
      <c r="B250" s="9">
        <v>249</v>
      </c>
      <c r="C250" s="9">
        <f t="shared" si="9"/>
        <v>11952</v>
      </c>
      <c r="D250" s="13">
        <f t="shared" si="10"/>
        <v>35.571428571428569</v>
      </c>
      <c r="E250" s="13">
        <f t="shared" si="11"/>
        <v>8.3000000000000007</v>
      </c>
    </row>
    <row r="251" spans="1:5">
      <c r="A251" s="9">
        <v>48</v>
      </c>
      <c r="B251" s="9">
        <v>250</v>
      </c>
      <c r="C251" s="9">
        <f t="shared" si="9"/>
        <v>12000</v>
      </c>
      <c r="D251" s="13">
        <f t="shared" si="10"/>
        <v>35.714285714285715</v>
      </c>
      <c r="E251" s="13">
        <f t="shared" si="11"/>
        <v>8.3333333333333339</v>
      </c>
    </row>
    <row r="252" spans="1:5">
      <c r="A252" s="9">
        <v>48</v>
      </c>
      <c r="B252" s="9">
        <v>251</v>
      </c>
      <c r="C252" s="9">
        <f t="shared" si="9"/>
        <v>12048</v>
      </c>
      <c r="D252" s="13">
        <f t="shared" si="10"/>
        <v>35.857142857142854</v>
      </c>
      <c r="E252" s="13">
        <f t="shared" si="11"/>
        <v>8.3666666666666671</v>
      </c>
    </row>
    <row r="253" spans="1:5">
      <c r="A253" s="9">
        <v>48</v>
      </c>
      <c r="B253" s="9">
        <v>252</v>
      </c>
      <c r="C253" s="9">
        <f t="shared" si="9"/>
        <v>12096</v>
      </c>
      <c r="D253" s="13">
        <f t="shared" si="10"/>
        <v>36</v>
      </c>
      <c r="E253" s="13">
        <f t="shared" si="11"/>
        <v>8.4</v>
      </c>
    </row>
    <row r="254" spans="1:5">
      <c r="A254" s="9">
        <v>48</v>
      </c>
      <c r="B254" s="9">
        <v>253</v>
      </c>
      <c r="C254" s="9">
        <f t="shared" si="9"/>
        <v>12144</v>
      </c>
      <c r="D254" s="13">
        <f t="shared" si="10"/>
        <v>36.142857142857146</v>
      </c>
      <c r="E254" s="13">
        <f t="shared" si="11"/>
        <v>8.4333333333333336</v>
      </c>
    </row>
    <row r="255" spans="1:5">
      <c r="A255" s="9">
        <v>48</v>
      </c>
      <c r="B255" s="9">
        <v>254</v>
      </c>
      <c r="C255" s="9">
        <f t="shared" si="9"/>
        <v>12192</v>
      </c>
      <c r="D255" s="13">
        <f t="shared" si="10"/>
        <v>36.285714285714285</v>
      </c>
      <c r="E255" s="13">
        <f t="shared" si="11"/>
        <v>8.4666666666666668</v>
      </c>
    </row>
    <row r="256" spans="1:5">
      <c r="A256" s="9">
        <v>48</v>
      </c>
      <c r="B256" s="9">
        <v>255</v>
      </c>
      <c r="C256" s="9">
        <f t="shared" si="9"/>
        <v>12240</v>
      </c>
      <c r="D256" s="13">
        <f t="shared" si="10"/>
        <v>36.428571428571431</v>
      </c>
      <c r="E256" s="13">
        <f t="shared" si="11"/>
        <v>8.5</v>
      </c>
    </row>
    <row r="257" spans="1:5">
      <c r="A257" s="9">
        <v>48</v>
      </c>
      <c r="B257" s="9">
        <v>256</v>
      </c>
      <c r="C257" s="9">
        <f t="shared" si="9"/>
        <v>12288</v>
      </c>
      <c r="D257" s="13">
        <f t="shared" si="10"/>
        <v>36.571428571428569</v>
      </c>
      <c r="E257" s="13">
        <f t="shared" si="11"/>
        <v>8.5333333333333332</v>
      </c>
    </row>
    <row r="258" spans="1:5">
      <c r="A258" s="9">
        <v>48</v>
      </c>
      <c r="B258" s="9">
        <v>257</v>
      </c>
      <c r="C258" s="9">
        <f t="shared" si="9"/>
        <v>12336</v>
      </c>
      <c r="D258" s="13">
        <f t="shared" si="10"/>
        <v>36.714285714285715</v>
      </c>
      <c r="E258" s="13">
        <f t="shared" si="11"/>
        <v>8.5666666666666664</v>
      </c>
    </row>
    <row r="259" spans="1:5">
      <c r="A259" s="9">
        <v>48</v>
      </c>
      <c r="B259" s="9">
        <v>258</v>
      </c>
      <c r="C259" s="9">
        <f t="shared" ref="C259:C322" si="12">A259*B259</f>
        <v>12384</v>
      </c>
      <c r="D259" s="13">
        <f t="shared" ref="D259:D322" si="13">B259/7</f>
        <v>36.857142857142854</v>
      </c>
      <c r="E259" s="13">
        <f t="shared" ref="E259:E322" si="14">B259/30</f>
        <v>8.6</v>
      </c>
    </row>
    <row r="260" spans="1:5">
      <c r="A260" s="9">
        <v>48</v>
      </c>
      <c r="B260" s="9">
        <v>259</v>
      </c>
      <c r="C260" s="9">
        <f t="shared" si="12"/>
        <v>12432</v>
      </c>
      <c r="D260" s="13">
        <f t="shared" si="13"/>
        <v>37</v>
      </c>
      <c r="E260" s="13">
        <f t="shared" si="14"/>
        <v>8.6333333333333329</v>
      </c>
    </row>
    <row r="261" spans="1:5">
      <c r="A261" s="9">
        <v>48</v>
      </c>
      <c r="B261" s="9">
        <v>260</v>
      </c>
      <c r="C261" s="9">
        <f t="shared" si="12"/>
        <v>12480</v>
      </c>
      <c r="D261" s="13">
        <f t="shared" si="13"/>
        <v>37.142857142857146</v>
      </c>
      <c r="E261" s="13">
        <f t="shared" si="14"/>
        <v>8.6666666666666661</v>
      </c>
    </row>
    <row r="262" spans="1:5">
      <c r="A262" s="9">
        <v>48</v>
      </c>
      <c r="B262" s="9">
        <v>261</v>
      </c>
      <c r="C262" s="9">
        <f t="shared" si="12"/>
        <v>12528</v>
      </c>
      <c r="D262" s="13">
        <f t="shared" si="13"/>
        <v>37.285714285714285</v>
      </c>
      <c r="E262" s="13">
        <f t="shared" si="14"/>
        <v>8.6999999999999993</v>
      </c>
    </row>
    <row r="263" spans="1:5">
      <c r="A263" s="9">
        <v>48</v>
      </c>
      <c r="B263" s="9">
        <v>262</v>
      </c>
      <c r="C263" s="9">
        <f t="shared" si="12"/>
        <v>12576</v>
      </c>
      <c r="D263" s="13">
        <f t="shared" si="13"/>
        <v>37.428571428571431</v>
      </c>
      <c r="E263" s="13">
        <f t="shared" si="14"/>
        <v>8.7333333333333325</v>
      </c>
    </row>
    <row r="264" spans="1:5">
      <c r="A264" s="9">
        <v>48</v>
      </c>
      <c r="B264" s="9">
        <v>263</v>
      </c>
      <c r="C264" s="9">
        <f t="shared" si="12"/>
        <v>12624</v>
      </c>
      <c r="D264" s="13">
        <f t="shared" si="13"/>
        <v>37.571428571428569</v>
      </c>
      <c r="E264" s="13">
        <f t="shared" si="14"/>
        <v>8.7666666666666675</v>
      </c>
    </row>
    <row r="265" spans="1:5">
      <c r="A265" s="9">
        <v>48</v>
      </c>
      <c r="B265" s="9">
        <v>264</v>
      </c>
      <c r="C265" s="9">
        <f t="shared" si="12"/>
        <v>12672</v>
      </c>
      <c r="D265" s="13">
        <f t="shared" si="13"/>
        <v>37.714285714285715</v>
      </c>
      <c r="E265" s="13">
        <f t="shared" si="14"/>
        <v>8.8000000000000007</v>
      </c>
    </row>
    <row r="266" spans="1:5">
      <c r="A266" s="9">
        <v>48</v>
      </c>
      <c r="B266" s="9">
        <v>265</v>
      </c>
      <c r="C266" s="9">
        <f t="shared" si="12"/>
        <v>12720</v>
      </c>
      <c r="D266" s="13">
        <f t="shared" si="13"/>
        <v>37.857142857142854</v>
      </c>
      <c r="E266" s="13">
        <f t="shared" si="14"/>
        <v>8.8333333333333339</v>
      </c>
    </row>
    <row r="267" spans="1:5">
      <c r="A267" s="9">
        <v>48</v>
      </c>
      <c r="B267" s="9">
        <v>266</v>
      </c>
      <c r="C267" s="9">
        <f t="shared" si="12"/>
        <v>12768</v>
      </c>
      <c r="D267" s="13">
        <f t="shared" si="13"/>
        <v>38</v>
      </c>
      <c r="E267" s="13">
        <f t="shared" si="14"/>
        <v>8.8666666666666671</v>
      </c>
    </row>
    <row r="268" spans="1:5">
      <c r="A268" s="9">
        <v>48</v>
      </c>
      <c r="B268" s="9">
        <v>267</v>
      </c>
      <c r="C268" s="9">
        <f t="shared" si="12"/>
        <v>12816</v>
      </c>
      <c r="D268" s="13">
        <f t="shared" si="13"/>
        <v>38.142857142857146</v>
      </c>
      <c r="E268" s="13">
        <f t="shared" si="14"/>
        <v>8.9</v>
      </c>
    </row>
    <row r="269" spans="1:5">
      <c r="A269" s="9">
        <v>48</v>
      </c>
      <c r="B269" s="9">
        <v>268</v>
      </c>
      <c r="C269" s="9">
        <f t="shared" si="12"/>
        <v>12864</v>
      </c>
      <c r="D269" s="13">
        <f t="shared" si="13"/>
        <v>38.285714285714285</v>
      </c>
      <c r="E269" s="13">
        <f t="shared" si="14"/>
        <v>8.9333333333333336</v>
      </c>
    </row>
    <row r="270" spans="1:5">
      <c r="A270" s="9">
        <v>48</v>
      </c>
      <c r="B270" s="9">
        <v>269</v>
      </c>
      <c r="C270" s="9">
        <f t="shared" si="12"/>
        <v>12912</v>
      </c>
      <c r="D270" s="13">
        <f t="shared" si="13"/>
        <v>38.428571428571431</v>
      </c>
      <c r="E270" s="13">
        <f t="shared" si="14"/>
        <v>8.9666666666666668</v>
      </c>
    </row>
    <row r="271" spans="1:5">
      <c r="A271" s="9">
        <v>48</v>
      </c>
      <c r="B271" s="9">
        <v>270</v>
      </c>
      <c r="C271" s="9">
        <f t="shared" si="12"/>
        <v>12960</v>
      </c>
      <c r="D271" s="13">
        <f t="shared" si="13"/>
        <v>38.571428571428569</v>
      </c>
      <c r="E271" s="13">
        <f t="shared" si="14"/>
        <v>9</v>
      </c>
    </row>
    <row r="272" spans="1:5">
      <c r="A272" s="9">
        <v>48</v>
      </c>
      <c r="B272" s="9">
        <v>271</v>
      </c>
      <c r="C272" s="9">
        <f t="shared" si="12"/>
        <v>13008</v>
      </c>
      <c r="D272" s="13">
        <f t="shared" si="13"/>
        <v>38.714285714285715</v>
      </c>
      <c r="E272" s="13">
        <f t="shared" si="14"/>
        <v>9.0333333333333332</v>
      </c>
    </row>
    <row r="273" spans="1:5">
      <c r="A273" s="9">
        <v>48</v>
      </c>
      <c r="B273" s="9">
        <v>272</v>
      </c>
      <c r="C273" s="9">
        <f t="shared" si="12"/>
        <v>13056</v>
      </c>
      <c r="D273" s="13">
        <f t="shared" si="13"/>
        <v>38.857142857142854</v>
      </c>
      <c r="E273" s="13">
        <f t="shared" si="14"/>
        <v>9.0666666666666664</v>
      </c>
    </row>
    <row r="274" spans="1:5">
      <c r="A274" s="9">
        <v>48</v>
      </c>
      <c r="B274" s="9">
        <v>273</v>
      </c>
      <c r="C274" s="9">
        <f t="shared" si="12"/>
        <v>13104</v>
      </c>
      <c r="D274" s="13">
        <f t="shared" si="13"/>
        <v>39</v>
      </c>
      <c r="E274" s="13">
        <f t="shared" si="14"/>
        <v>9.1</v>
      </c>
    </row>
    <row r="275" spans="1:5">
      <c r="A275" s="9">
        <v>48</v>
      </c>
      <c r="B275" s="9">
        <v>274</v>
      </c>
      <c r="C275" s="9">
        <f t="shared" si="12"/>
        <v>13152</v>
      </c>
      <c r="D275" s="13">
        <f t="shared" si="13"/>
        <v>39.142857142857146</v>
      </c>
      <c r="E275" s="13">
        <f t="shared" si="14"/>
        <v>9.1333333333333329</v>
      </c>
    </row>
    <row r="276" spans="1:5">
      <c r="A276" s="9">
        <v>48</v>
      </c>
      <c r="B276" s="9">
        <v>275</v>
      </c>
      <c r="C276" s="9">
        <f t="shared" si="12"/>
        <v>13200</v>
      </c>
      <c r="D276" s="13">
        <f t="shared" si="13"/>
        <v>39.285714285714285</v>
      </c>
      <c r="E276" s="13">
        <f t="shared" si="14"/>
        <v>9.1666666666666661</v>
      </c>
    </row>
    <row r="277" spans="1:5">
      <c r="A277" s="9">
        <v>48</v>
      </c>
      <c r="B277" s="9">
        <v>276</v>
      </c>
      <c r="C277" s="9">
        <f t="shared" si="12"/>
        <v>13248</v>
      </c>
      <c r="D277" s="13">
        <f t="shared" si="13"/>
        <v>39.428571428571431</v>
      </c>
      <c r="E277" s="13">
        <f t="shared" si="14"/>
        <v>9.1999999999999993</v>
      </c>
    </row>
    <row r="278" spans="1:5">
      <c r="A278" s="9">
        <v>48</v>
      </c>
      <c r="B278" s="9">
        <v>277</v>
      </c>
      <c r="C278" s="9">
        <f t="shared" si="12"/>
        <v>13296</v>
      </c>
      <c r="D278" s="13">
        <f t="shared" si="13"/>
        <v>39.571428571428569</v>
      </c>
      <c r="E278" s="13">
        <f t="shared" si="14"/>
        <v>9.2333333333333325</v>
      </c>
    </row>
    <row r="279" spans="1:5">
      <c r="A279" s="9">
        <v>48</v>
      </c>
      <c r="B279" s="9">
        <v>278</v>
      </c>
      <c r="C279" s="9">
        <f t="shared" si="12"/>
        <v>13344</v>
      </c>
      <c r="D279" s="13">
        <f t="shared" si="13"/>
        <v>39.714285714285715</v>
      </c>
      <c r="E279" s="13">
        <f t="shared" si="14"/>
        <v>9.2666666666666675</v>
      </c>
    </row>
    <row r="280" spans="1:5">
      <c r="A280" s="9">
        <v>48</v>
      </c>
      <c r="B280" s="9">
        <v>279</v>
      </c>
      <c r="C280" s="9">
        <f t="shared" si="12"/>
        <v>13392</v>
      </c>
      <c r="D280" s="13">
        <f t="shared" si="13"/>
        <v>39.857142857142854</v>
      </c>
      <c r="E280" s="13">
        <f t="shared" si="14"/>
        <v>9.3000000000000007</v>
      </c>
    </row>
    <row r="281" spans="1:5">
      <c r="A281" s="9">
        <v>48</v>
      </c>
      <c r="B281" s="9">
        <v>280</v>
      </c>
      <c r="C281" s="9">
        <f t="shared" si="12"/>
        <v>13440</v>
      </c>
      <c r="D281" s="13">
        <f t="shared" si="13"/>
        <v>40</v>
      </c>
      <c r="E281" s="13">
        <f t="shared" si="14"/>
        <v>9.3333333333333339</v>
      </c>
    </row>
    <row r="282" spans="1:5">
      <c r="A282" s="9">
        <v>48</v>
      </c>
      <c r="B282" s="9">
        <v>281</v>
      </c>
      <c r="C282" s="9">
        <f t="shared" si="12"/>
        <v>13488</v>
      </c>
      <c r="D282" s="13">
        <f t="shared" si="13"/>
        <v>40.142857142857146</v>
      </c>
      <c r="E282" s="13">
        <f t="shared" si="14"/>
        <v>9.3666666666666671</v>
      </c>
    </row>
    <row r="283" spans="1:5">
      <c r="A283" s="9">
        <v>48</v>
      </c>
      <c r="B283" s="9">
        <v>282</v>
      </c>
      <c r="C283" s="9">
        <f t="shared" si="12"/>
        <v>13536</v>
      </c>
      <c r="D283" s="13">
        <f t="shared" si="13"/>
        <v>40.285714285714285</v>
      </c>
      <c r="E283" s="13">
        <f t="shared" si="14"/>
        <v>9.4</v>
      </c>
    </row>
    <row r="284" spans="1:5">
      <c r="A284" s="9">
        <v>48</v>
      </c>
      <c r="B284" s="9">
        <v>283</v>
      </c>
      <c r="C284" s="9">
        <f t="shared" si="12"/>
        <v>13584</v>
      </c>
      <c r="D284" s="13">
        <f t="shared" si="13"/>
        <v>40.428571428571431</v>
      </c>
      <c r="E284" s="13">
        <f t="shared" si="14"/>
        <v>9.4333333333333336</v>
      </c>
    </row>
    <row r="285" spans="1:5">
      <c r="A285" s="9">
        <v>48</v>
      </c>
      <c r="B285" s="9">
        <v>284</v>
      </c>
      <c r="C285" s="9">
        <f t="shared" si="12"/>
        <v>13632</v>
      </c>
      <c r="D285" s="13">
        <f t="shared" si="13"/>
        <v>40.571428571428569</v>
      </c>
      <c r="E285" s="13">
        <f t="shared" si="14"/>
        <v>9.4666666666666668</v>
      </c>
    </row>
    <row r="286" spans="1:5">
      <c r="A286" s="9">
        <v>48</v>
      </c>
      <c r="B286" s="9">
        <v>285</v>
      </c>
      <c r="C286" s="9">
        <f t="shared" si="12"/>
        <v>13680</v>
      </c>
      <c r="D286" s="13">
        <f t="shared" si="13"/>
        <v>40.714285714285715</v>
      </c>
      <c r="E286" s="13">
        <f t="shared" si="14"/>
        <v>9.5</v>
      </c>
    </row>
    <row r="287" spans="1:5">
      <c r="A287" s="9">
        <v>48</v>
      </c>
      <c r="B287" s="9">
        <v>286</v>
      </c>
      <c r="C287" s="9">
        <f t="shared" si="12"/>
        <v>13728</v>
      </c>
      <c r="D287" s="13">
        <f t="shared" si="13"/>
        <v>40.857142857142854</v>
      </c>
      <c r="E287" s="13">
        <f t="shared" si="14"/>
        <v>9.5333333333333332</v>
      </c>
    </row>
    <row r="288" spans="1:5">
      <c r="A288" s="9">
        <v>48</v>
      </c>
      <c r="B288" s="9">
        <v>287</v>
      </c>
      <c r="C288" s="9">
        <f t="shared" si="12"/>
        <v>13776</v>
      </c>
      <c r="D288" s="13">
        <f t="shared" si="13"/>
        <v>41</v>
      </c>
      <c r="E288" s="13">
        <f t="shared" si="14"/>
        <v>9.5666666666666664</v>
      </c>
    </row>
    <row r="289" spans="1:5">
      <c r="A289" s="9">
        <v>48</v>
      </c>
      <c r="B289" s="9">
        <v>288</v>
      </c>
      <c r="C289" s="9">
        <f t="shared" si="12"/>
        <v>13824</v>
      </c>
      <c r="D289" s="13">
        <f t="shared" si="13"/>
        <v>41.142857142857146</v>
      </c>
      <c r="E289" s="13">
        <f t="shared" si="14"/>
        <v>9.6</v>
      </c>
    </row>
    <row r="290" spans="1:5">
      <c r="A290" s="9">
        <v>48</v>
      </c>
      <c r="B290" s="9">
        <v>289</v>
      </c>
      <c r="C290" s="9">
        <f t="shared" si="12"/>
        <v>13872</v>
      </c>
      <c r="D290" s="13">
        <f t="shared" si="13"/>
        <v>41.285714285714285</v>
      </c>
      <c r="E290" s="13">
        <f t="shared" si="14"/>
        <v>9.6333333333333329</v>
      </c>
    </row>
    <row r="291" spans="1:5">
      <c r="A291" s="9">
        <v>48</v>
      </c>
      <c r="B291" s="9">
        <v>290</v>
      </c>
      <c r="C291" s="9">
        <f t="shared" si="12"/>
        <v>13920</v>
      </c>
      <c r="D291" s="13">
        <f t="shared" si="13"/>
        <v>41.428571428571431</v>
      </c>
      <c r="E291" s="13">
        <f t="shared" si="14"/>
        <v>9.6666666666666661</v>
      </c>
    </row>
    <row r="292" spans="1:5">
      <c r="A292" s="9">
        <v>48</v>
      </c>
      <c r="B292" s="9">
        <v>291</v>
      </c>
      <c r="C292" s="9">
        <f t="shared" si="12"/>
        <v>13968</v>
      </c>
      <c r="D292" s="13">
        <f t="shared" si="13"/>
        <v>41.571428571428569</v>
      </c>
      <c r="E292" s="13">
        <f t="shared" si="14"/>
        <v>9.6999999999999993</v>
      </c>
    </row>
    <row r="293" spans="1:5">
      <c r="A293" s="9">
        <v>48</v>
      </c>
      <c r="B293" s="9">
        <v>292</v>
      </c>
      <c r="C293" s="9">
        <f t="shared" si="12"/>
        <v>14016</v>
      </c>
      <c r="D293" s="13">
        <f t="shared" si="13"/>
        <v>41.714285714285715</v>
      </c>
      <c r="E293" s="13">
        <f t="shared" si="14"/>
        <v>9.7333333333333325</v>
      </c>
    </row>
    <row r="294" spans="1:5">
      <c r="A294" s="9">
        <v>48</v>
      </c>
      <c r="B294" s="9">
        <v>293</v>
      </c>
      <c r="C294" s="9">
        <f t="shared" si="12"/>
        <v>14064</v>
      </c>
      <c r="D294" s="13">
        <f t="shared" si="13"/>
        <v>41.857142857142854</v>
      </c>
      <c r="E294" s="13">
        <f t="shared" si="14"/>
        <v>9.7666666666666675</v>
      </c>
    </row>
    <row r="295" spans="1:5">
      <c r="A295" s="9">
        <v>48</v>
      </c>
      <c r="B295" s="9">
        <v>294</v>
      </c>
      <c r="C295" s="9">
        <f t="shared" si="12"/>
        <v>14112</v>
      </c>
      <c r="D295" s="13">
        <f t="shared" si="13"/>
        <v>42</v>
      </c>
      <c r="E295" s="13">
        <f t="shared" si="14"/>
        <v>9.8000000000000007</v>
      </c>
    </row>
    <row r="296" spans="1:5">
      <c r="A296" s="9">
        <v>48</v>
      </c>
      <c r="B296" s="9">
        <v>295</v>
      </c>
      <c r="C296" s="9">
        <f t="shared" si="12"/>
        <v>14160</v>
      </c>
      <c r="D296" s="13">
        <f t="shared" si="13"/>
        <v>42.142857142857146</v>
      </c>
      <c r="E296" s="13">
        <f t="shared" si="14"/>
        <v>9.8333333333333339</v>
      </c>
    </row>
    <row r="297" spans="1:5">
      <c r="A297" s="9">
        <v>48</v>
      </c>
      <c r="B297" s="9">
        <v>296</v>
      </c>
      <c r="C297" s="9">
        <f t="shared" si="12"/>
        <v>14208</v>
      </c>
      <c r="D297" s="13">
        <f t="shared" si="13"/>
        <v>42.285714285714285</v>
      </c>
      <c r="E297" s="13">
        <f t="shared" si="14"/>
        <v>9.8666666666666671</v>
      </c>
    </row>
    <row r="298" spans="1:5">
      <c r="A298" s="9">
        <v>48</v>
      </c>
      <c r="B298" s="9">
        <v>297</v>
      </c>
      <c r="C298" s="9">
        <f t="shared" si="12"/>
        <v>14256</v>
      </c>
      <c r="D298" s="13">
        <f t="shared" si="13"/>
        <v>42.428571428571431</v>
      </c>
      <c r="E298" s="13">
        <f t="shared" si="14"/>
        <v>9.9</v>
      </c>
    </row>
    <row r="299" spans="1:5">
      <c r="A299" s="9">
        <v>48</v>
      </c>
      <c r="B299" s="9">
        <v>298</v>
      </c>
      <c r="C299" s="9">
        <f t="shared" si="12"/>
        <v>14304</v>
      </c>
      <c r="D299" s="13">
        <f t="shared" si="13"/>
        <v>42.571428571428569</v>
      </c>
      <c r="E299" s="13">
        <f t="shared" si="14"/>
        <v>9.9333333333333336</v>
      </c>
    </row>
    <row r="300" spans="1:5">
      <c r="A300" s="9">
        <v>48</v>
      </c>
      <c r="B300" s="9">
        <v>299</v>
      </c>
      <c r="C300" s="9">
        <f t="shared" si="12"/>
        <v>14352</v>
      </c>
      <c r="D300" s="13">
        <f t="shared" si="13"/>
        <v>42.714285714285715</v>
      </c>
      <c r="E300" s="13">
        <f t="shared" si="14"/>
        <v>9.9666666666666668</v>
      </c>
    </row>
    <row r="301" spans="1:5">
      <c r="A301" s="9">
        <v>48</v>
      </c>
      <c r="B301" s="9">
        <v>300</v>
      </c>
      <c r="C301" s="9">
        <f t="shared" si="12"/>
        <v>14400</v>
      </c>
      <c r="D301" s="13">
        <f t="shared" si="13"/>
        <v>42.857142857142854</v>
      </c>
      <c r="E301" s="13">
        <f t="shared" si="14"/>
        <v>10</v>
      </c>
    </row>
    <row r="302" spans="1:5">
      <c r="A302" s="9">
        <v>48</v>
      </c>
      <c r="B302" s="9">
        <v>301</v>
      </c>
      <c r="C302" s="9">
        <f t="shared" si="12"/>
        <v>14448</v>
      </c>
      <c r="D302" s="13">
        <f t="shared" si="13"/>
        <v>43</v>
      </c>
      <c r="E302" s="13">
        <f t="shared" si="14"/>
        <v>10.033333333333333</v>
      </c>
    </row>
    <row r="303" spans="1:5">
      <c r="A303" s="9">
        <v>48</v>
      </c>
      <c r="B303" s="9">
        <v>302</v>
      </c>
      <c r="C303" s="9">
        <f t="shared" si="12"/>
        <v>14496</v>
      </c>
      <c r="D303" s="13">
        <f t="shared" si="13"/>
        <v>43.142857142857146</v>
      </c>
      <c r="E303" s="13">
        <f t="shared" si="14"/>
        <v>10.066666666666666</v>
      </c>
    </row>
    <row r="304" spans="1:5">
      <c r="A304" s="9">
        <v>48</v>
      </c>
      <c r="B304" s="9">
        <v>303</v>
      </c>
      <c r="C304" s="9">
        <f t="shared" si="12"/>
        <v>14544</v>
      </c>
      <c r="D304" s="13">
        <f t="shared" si="13"/>
        <v>43.285714285714285</v>
      </c>
      <c r="E304" s="13">
        <f t="shared" si="14"/>
        <v>10.1</v>
      </c>
    </row>
    <row r="305" spans="1:5">
      <c r="A305" s="9">
        <v>48</v>
      </c>
      <c r="B305" s="9">
        <v>304</v>
      </c>
      <c r="C305" s="9">
        <f t="shared" si="12"/>
        <v>14592</v>
      </c>
      <c r="D305" s="13">
        <f t="shared" si="13"/>
        <v>43.428571428571431</v>
      </c>
      <c r="E305" s="13">
        <f t="shared" si="14"/>
        <v>10.133333333333333</v>
      </c>
    </row>
    <row r="306" spans="1:5">
      <c r="A306" s="9">
        <v>48</v>
      </c>
      <c r="B306" s="9">
        <v>305</v>
      </c>
      <c r="C306" s="9">
        <f t="shared" si="12"/>
        <v>14640</v>
      </c>
      <c r="D306" s="13">
        <f t="shared" si="13"/>
        <v>43.571428571428569</v>
      </c>
      <c r="E306" s="13">
        <f t="shared" si="14"/>
        <v>10.166666666666666</v>
      </c>
    </row>
    <row r="307" spans="1:5">
      <c r="A307" s="9">
        <v>48</v>
      </c>
      <c r="B307" s="9">
        <v>306</v>
      </c>
      <c r="C307" s="9">
        <f t="shared" si="12"/>
        <v>14688</v>
      </c>
      <c r="D307" s="13">
        <f t="shared" si="13"/>
        <v>43.714285714285715</v>
      </c>
      <c r="E307" s="13">
        <f t="shared" si="14"/>
        <v>10.199999999999999</v>
      </c>
    </row>
    <row r="308" spans="1:5">
      <c r="A308" s="9">
        <v>48</v>
      </c>
      <c r="B308" s="9">
        <v>307</v>
      </c>
      <c r="C308" s="9">
        <f t="shared" si="12"/>
        <v>14736</v>
      </c>
      <c r="D308" s="13">
        <f t="shared" si="13"/>
        <v>43.857142857142854</v>
      </c>
      <c r="E308" s="13">
        <f t="shared" si="14"/>
        <v>10.233333333333333</v>
      </c>
    </row>
    <row r="309" spans="1:5">
      <c r="A309" s="9">
        <v>48</v>
      </c>
      <c r="B309" s="9">
        <v>308</v>
      </c>
      <c r="C309" s="9">
        <f t="shared" si="12"/>
        <v>14784</v>
      </c>
      <c r="D309" s="13">
        <f t="shared" si="13"/>
        <v>44</v>
      </c>
      <c r="E309" s="13">
        <f t="shared" si="14"/>
        <v>10.266666666666667</v>
      </c>
    </row>
    <row r="310" spans="1:5">
      <c r="A310" s="9">
        <v>48</v>
      </c>
      <c r="B310" s="9">
        <v>309</v>
      </c>
      <c r="C310" s="9">
        <f t="shared" si="12"/>
        <v>14832</v>
      </c>
      <c r="D310" s="13">
        <f t="shared" si="13"/>
        <v>44.142857142857146</v>
      </c>
      <c r="E310" s="13">
        <f t="shared" si="14"/>
        <v>10.3</v>
      </c>
    </row>
    <row r="311" spans="1:5">
      <c r="A311" s="9">
        <v>48</v>
      </c>
      <c r="B311" s="9">
        <v>310</v>
      </c>
      <c r="C311" s="9">
        <f t="shared" si="12"/>
        <v>14880</v>
      </c>
      <c r="D311" s="13">
        <f t="shared" si="13"/>
        <v>44.285714285714285</v>
      </c>
      <c r="E311" s="13">
        <f t="shared" si="14"/>
        <v>10.333333333333334</v>
      </c>
    </row>
    <row r="312" spans="1:5">
      <c r="A312" s="9">
        <v>48</v>
      </c>
      <c r="B312" s="9">
        <v>311</v>
      </c>
      <c r="C312" s="9">
        <f t="shared" si="12"/>
        <v>14928</v>
      </c>
      <c r="D312" s="13">
        <f t="shared" si="13"/>
        <v>44.428571428571431</v>
      </c>
      <c r="E312" s="13">
        <f t="shared" si="14"/>
        <v>10.366666666666667</v>
      </c>
    </row>
    <row r="313" spans="1:5">
      <c r="A313" s="9">
        <v>48</v>
      </c>
      <c r="B313" s="9">
        <v>312</v>
      </c>
      <c r="C313" s="9">
        <f t="shared" si="12"/>
        <v>14976</v>
      </c>
      <c r="D313" s="13">
        <f t="shared" si="13"/>
        <v>44.571428571428569</v>
      </c>
      <c r="E313" s="13">
        <f t="shared" si="14"/>
        <v>10.4</v>
      </c>
    </row>
    <row r="314" spans="1:5">
      <c r="A314" s="9">
        <v>48</v>
      </c>
      <c r="B314" s="9">
        <v>313</v>
      </c>
      <c r="C314" s="9">
        <f t="shared" si="12"/>
        <v>15024</v>
      </c>
      <c r="D314" s="13">
        <f t="shared" si="13"/>
        <v>44.714285714285715</v>
      </c>
      <c r="E314" s="13">
        <f t="shared" si="14"/>
        <v>10.433333333333334</v>
      </c>
    </row>
    <row r="315" spans="1:5">
      <c r="A315" s="9">
        <v>48</v>
      </c>
      <c r="B315" s="9">
        <v>314</v>
      </c>
      <c r="C315" s="9">
        <f t="shared" si="12"/>
        <v>15072</v>
      </c>
      <c r="D315" s="13">
        <f t="shared" si="13"/>
        <v>44.857142857142854</v>
      </c>
      <c r="E315" s="13">
        <f t="shared" si="14"/>
        <v>10.466666666666667</v>
      </c>
    </row>
    <row r="316" spans="1:5">
      <c r="A316" s="9">
        <v>48</v>
      </c>
      <c r="B316" s="9">
        <v>315</v>
      </c>
      <c r="C316" s="9">
        <f t="shared" si="12"/>
        <v>15120</v>
      </c>
      <c r="D316" s="13">
        <f t="shared" si="13"/>
        <v>45</v>
      </c>
      <c r="E316" s="13">
        <f t="shared" si="14"/>
        <v>10.5</v>
      </c>
    </row>
    <row r="317" spans="1:5">
      <c r="A317" s="9">
        <v>48</v>
      </c>
      <c r="B317" s="9">
        <v>316</v>
      </c>
      <c r="C317" s="9">
        <f t="shared" si="12"/>
        <v>15168</v>
      </c>
      <c r="D317" s="13">
        <f t="shared" si="13"/>
        <v>45.142857142857146</v>
      </c>
      <c r="E317" s="13">
        <f t="shared" si="14"/>
        <v>10.533333333333333</v>
      </c>
    </row>
    <row r="318" spans="1:5">
      <c r="A318" s="9">
        <v>48</v>
      </c>
      <c r="B318" s="9">
        <v>317</v>
      </c>
      <c r="C318" s="9">
        <f t="shared" si="12"/>
        <v>15216</v>
      </c>
      <c r="D318" s="13">
        <f t="shared" si="13"/>
        <v>45.285714285714285</v>
      </c>
      <c r="E318" s="13">
        <f t="shared" si="14"/>
        <v>10.566666666666666</v>
      </c>
    </row>
    <row r="319" spans="1:5">
      <c r="A319" s="9">
        <v>48</v>
      </c>
      <c r="B319" s="9">
        <v>318</v>
      </c>
      <c r="C319" s="9">
        <f t="shared" si="12"/>
        <v>15264</v>
      </c>
      <c r="D319" s="13">
        <f t="shared" si="13"/>
        <v>45.428571428571431</v>
      </c>
      <c r="E319" s="13">
        <f t="shared" si="14"/>
        <v>10.6</v>
      </c>
    </row>
    <row r="320" spans="1:5">
      <c r="A320" s="9">
        <v>48</v>
      </c>
      <c r="B320" s="9">
        <v>319</v>
      </c>
      <c r="C320" s="9">
        <f t="shared" si="12"/>
        <v>15312</v>
      </c>
      <c r="D320" s="13">
        <f t="shared" si="13"/>
        <v>45.571428571428569</v>
      </c>
      <c r="E320" s="13">
        <f t="shared" si="14"/>
        <v>10.633333333333333</v>
      </c>
    </row>
    <row r="321" spans="1:5">
      <c r="A321" s="9">
        <v>48</v>
      </c>
      <c r="B321" s="9">
        <v>320</v>
      </c>
      <c r="C321" s="9">
        <f t="shared" si="12"/>
        <v>15360</v>
      </c>
      <c r="D321" s="13">
        <f t="shared" si="13"/>
        <v>45.714285714285715</v>
      </c>
      <c r="E321" s="13">
        <f t="shared" si="14"/>
        <v>10.666666666666666</v>
      </c>
    </row>
    <row r="322" spans="1:5">
      <c r="A322" s="9">
        <v>48</v>
      </c>
      <c r="B322" s="9">
        <v>321</v>
      </c>
      <c r="C322" s="9">
        <f t="shared" si="12"/>
        <v>15408</v>
      </c>
      <c r="D322" s="13">
        <f t="shared" si="13"/>
        <v>45.857142857142854</v>
      </c>
      <c r="E322" s="13">
        <f t="shared" si="14"/>
        <v>10.7</v>
      </c>
    </row>
    <row r="323" spans="1:5">
      <c r="A323" s="9">
        <v>48</v>
      </c>
      <c r="B323" s="9">
        <v>322</v>
      </c>
      <c r="C323" s="9">
        <f t="shared" ref="C323:C366" si="15">A323*B323</f>
        <v>15456</v>
      </c>
      <c r="D323" s="13">
        <f t="shared" ref="D323:D366" si="16">B323/7</f>
        <v>46</v>
      </c>
      <c r="E323" s="13">
        <f t="shared" ref="E323:E366" si="17">B323/30</f>
        <v>10.733333333333333</v>
      </c>
    </row>
    <row r="324" spans="1:5">
      <c r="A324" s="9">
        <v>48</v>
      </c>
      <c r="B324" s="9">
        <v>323</v>
      </c>
      <c r="C324" s="9">
        <f t="shared" si="15"/>
        <v>15504</v>
      </c>
      <c r="D324" s="13">
        <f t="shared" si="16"/>
        <v>46.142857142857146</v>
      </c>
      <c r="E324" s="13">
        <f t="shared" si="17"/>
        <v>10.766666666666667</v>
      </c>
    </row>
    <row r="325" spans="1:5">
      <c r="A325" s="9">
        <v>48</v>
      </c>
      <c r="B325" s="9">
        <v>324</v>
      </c>
      <c r="C325" s="9">
        <f t="shared" si="15"/>
        <v>15552</v>
      </c>
      <c r="D325" s="13">
        <f t="shared" si="16"/>
        <v>46.285714285714285</v>
      </c>
      <c r="E325" s="13">
        <f t="shared" si="17"/>
        <v>10.8</v>
      </c>
    </row>
    <row r="326" spans="1:5">
      <c r="A326" s="9">
        <v>48</v>
      </c>
      <c r="B326" s="9">
        <v>325</v>
      </c>
      <c r="C326" s="9">
        <f t="shared" si="15"/>
        <v>15600</v>
      </c>
      <c r="D326" s="13">
        <f t="shared" si="16"/>
        <v>46.428571428571431</v>
      </c>
      <c r="E326" s="13">
        <f t="shared" si="17"/>
        <v>10.833333333333334</v>
      </c>
    </row>
    <row r="327" spans="1:5">
      <c r="A327" s="9">
        <v>48</v>
      </c>
      <c r="B327" s="9">
        <v>326</v>
      </c>
      <c r="C327" s="9">
        <f t="shared" si="15"/>
        <v>15648</v>
      </c>
      <c r="D327" s="13">
        <f t="shared" si="16"/>
        <v>46.571428571428569</v>
      </c>
      <c r="E327" s="13">
        <f t="shared" si="17"/>
        <v>10.866666666666667</v>
      </c>
    </row>
    <row r="328" spans="1:5">
      <c r="A328" s="9">
        <v>48</v>
      </c>
      <c r="B328" s="9">
        <v>327</v>
      </c>
      <c r="C328" s="9">
        <f t="shared" si="15"/>
        <v>15696</v>
      </c>
      <c r="D328" s="13">
        <f t="shared" si="16"/>
        <v>46.714285714285715</v>
      </c>
      <c r="E328" s="13">
        <f t="shared" si="17"/>
        <v>10.9</v>
      </c>
    </row>
    <row r="329" spans="1:5">
      <c r="A329" s="9">
        <v>48</v>
      </c>
      <c r="B329" s="9">
        <v>328</v>
      </c>
      <c r="C329" s="9">
        <f t="shared" si="15"/>
        <v>15744</v>
      </c>
      <c r="D329" s="13">
        <f t="shared" si="16"/>
        <v>46.857142857142854</v>
      </c>
      <c r="E329" s="13">
        <f t="shared" si="17"/>
        <v>10.933333333333334</v>
      </c>
    </row>
    <row r="330" spans="1:5">
      <c r="A330" s="9">
        <v>48</v>
      </c>
      <c r="B330" s="9">
        <v>329</v>
      </c>
      <c r="C330" s="9">
        <f t="shared" si="15"/>
        <v>15792</v>
      </c>
      <c r="D330" s="13">
        <f t="shared" si="16"/>
        <v>47</v>
      </c>
      <c r="E330" s="13">
        <f t="shared" si="17"/>
        <v>10.966666666666667</v>
      </c>
    </row>
    <row r="331" spans="1:5">
      <c r="A331" s="9">
        <v>48</v>
      </c>
      <c r="B331" s="9">
        <v>330</v>
      </c>
      <c r="C331" s="9">
        <f t="shared" si="15"/>
        <v>15840</v>
      </c>
      <c r="D331" s="13">
        <f t="shared" si="16"/>
        <v>47.142857142857146</v>
      </c>
      <c r="E331" s="13">
        <f t="shared" si="17"/>
        <v>11</v>
      </c>
    </row>
    <row r="332" spans="1:5">
      <c r="A332" s="9">
        <v>48</v>
      </c>
      <c r="B332" s="9">
        <v>331</v>
      </c>
      <c r="C332" s="9">
        <f t="shared" si="15"/>
        <v>15888</v>
      </c>
      <c r="D332" s="13">
        <f t="shared" si="16"/>
        <v>47.285714285714285</v>
      </c>
      <c r="E332" s="13">
        <f t="shared" si="17"/>
        <v>11.033333333333333</v>
      </c>
    </row>
    <row r="333" spans="1:5">
      <c r="A333" s="9">
        <v>48</v>
      </c>
      <c r="B333" s="9">
        <v>332</v>
      </c>
      <c r="C333" s="9">
        <f t="shared" si="15"/>
        <v>15936</v>
      </c>
      <c r="D333" s="13">
        <f t="shared" si="16"/>
        <v>47.428571428571431</v>
      </c>
      <c r="E333" s="13">
        <f t="shared" si="17"/>
        <v>11.066666666666666</v>
      </c>
    </row>
    <row r="334" spans="1:5">
      <c r="A334" s="9">
        <v>48</v>
      </c>
      <c r="B334" s="9">
        <v>333</v>
      </c>
      <c r="C334" s="9">
        <f t="shared" si="15"/>
        <v>15984</v>
      </c>
      <c r="D334" s="13">
        <f t="shared" si="16"/>
        <v>47.571428571428569</v>
      </c>
      <c r="E334" s="13">
        <f t="shared" si="17"/>
        <v>11.1</v>
      </c>
    </row>
    <row r="335" spans="1:5">
      <c r="A335" s="9">
        <v>48</v>
      </c>
      <c r="B335" s="9">
        <v>334</v>
      </c>
      <c r="C335" s="9">
        <f t="shared" si="15"/>
        <v>16032</v>
      </c>
      <c r="D335" s="13">
        <f t="shared" si="16"/>
        <v>47.714285714285715</v>
      </c>
      <c r="E335" s="13">
        <f t="shared" si="17"/>
        <v>11.133333333333333</v>
      </c>
    </row>
    <row r="336" spans="1:5">
      <c r="A336" s="9">
        <v>48</v>
      </c>
      <c r="B336" s="9">
        <v>335</v>
      </c>
      <c r="C336" s="9">
        <f t="shared" si="15"/>
        <v>16080</v>
      </c>
      <c r="D336" s="13">
        <f t="shared" si="16"/>
        <v>47.857142857142854</v>
      </c>
      <c r="E336" s="13">
        <f t="shared" si="17"/>
        <v>11.166666666666666</v>
      </c>
    </row>
    <row r="337" spans="1:5">
      <c r="A337" s="9">
        <v>48</v>
      </c>
      <c r="B337" s="9">
        <v>336</v>
      </c>
      <c r="C337" s="9">
        <f t="shared" si="15"/>
        <v>16128</v>
      </c>
      <c r="D337" s="13">
        <f t="shared" si="16"/>
        <v>48</v>
      </c>
      <c r="E337" s="13">
        <f t="shared" si="17"/>
        <v>11.2</v>
      </c>
    </row>
    <row r="338" spans="1:5">
      <c r="A338" s="9">
        <v>48</v>
      </c>
      <c r="B338" s="9">
        <v>337</v>
      </c>
      <c r="C338" s="9">
        <f t="shared" si="15"/>
        <v>16176</v>
      </c>
      <c r="D338" s="13">
        <f t="shared" si="16"/>
        <v>48.142857142857146</v>
      </c>
      <c r="E338" s="13">
        <f t="shared" si="17"/>
        <v>11.233333333333333</v>
      </c>
    </row>
    <row r="339" spans="1:5">
      <c r="A339" s="9">
        <v>48</v>
      </c>
      <c r="B339" s="9">
        <v>338</v>
      </c>
      <c r="C339" s="9">
        <f t="shared" si="15"/>
        <v>16224</v>
      </c>
      <c r="D339" s="13">
        <f t="shared" si="16"/>
        <v>48.285714285714285</v>
      </c>
      <c r="E339" s="13">
        <f t="shared" si="17"/>
        <v>11.266666666666667</v>
      </c>
    </row>
    <row r="340" spans="1:5">
      <c r="A340" s="9">
        <v>48</v>
      </c>
      <c r="B340" s="9">
        <v>339</v>
      </c>
      <c r="C340" s="9">
        <f t="shared" si="15"/>
        <v>16272</v>
      </c>
      <c r="D340" s="13">
        <f t="shared" si="16"/>
        <v>48.428571428571431</v>
      </c>
      <c r="E340" s="13">
        <f t="shared" si="17"/>
        <v>11.3</v>
      </c>
    </row>
    <row r="341" spans="1:5">
      <c r="A341" s="9">
        <v>48</v>
      </c>
      <c r="B341" s="9">
        <v>340</v>
      </c>
      <c r="C341" s="9">
        <f t="shared" si="15"/>
        <v>16320</v>
      </c>
      <c r="D341" s="13">
        <f t="shared" si="16"/>
        <v>48.571428571428569</v>
      </c>
      <c r="E341" s="13">
        <f t="shared" si="17"/>
        <v>11.333333333333334</v>
      </c>
    </row>
    <row r="342" spans="1:5">
      <c r="A342" s="9">
        <v>48</v>
      </c>
      <c r="B342" s="9">
        <v>341</v>
      </c>
      <c r="C342" s="9">
        <f t="shared" si="15"/>
        <v>16368</v>
      </c>
      <c r="D342" s="13">
        <f t="shared" si="16"/>
        <v>48.714285714285715</v>
      </c>
      <c r="E342" s="13">
        <f t="shared" si="17"/>
        <v>11.366666666666667</v>
      </c>
    </row>
    <row r="343" spans="1:5">
      <c r="A343" s="9">
        <v>48</v>
      </c>
      <c r="B343" s="9">
        <v>342</v>
      </c>
      <c r="C343" s="9">
        <f t="shared" si="15"/>
        <v>16416</v>
      </c>
      <c r="D343" s="13">
        <f t="shared" si="16"/>
        <v>48.857142857142854</v>
      </c>
      <c r="E343" s="13">
        <f t="shared" si="17"/>
        <v>11.4</v>
      </c>
    </row>
    <row r="344" spans="1:5">
      <c r="A344" s="9">
        <v>48</v>
      </c>
      <c r="B344" s="9">
        <v>343</v>
      </c>
      <c r="C344" s="9">
        <f t="shared" si="15"/>
        <v>16464</v>
      </c>
      <c r="D344" s="13">
        <f t="shared" si="16"/>
        <v>49</v>
      </c>
      <c r="E344" s="13">
        <f t="shared" si="17"/>
        <v>11.433333333333334</v>
      </c>
    </row>
    <row r="345" spans="1:5">
      <c r="A345" s="9">
        <v>48</v>
      </c>
      <c r="B345" s="9">
        <v>344</v>
      </c>
      <c r="C345" s="9">
        <f t="shared" si="15"/>
        <v>16512</v>
      </c>
      <c r="D345" s="13">
        <f t="shared" si="16"/>
        <v>49.142857142857146</v>
      </c>
      <c r="E345" s="13">
        <f t="shared" si="17"/>
        <v>11.466666666666667</v>
      </c>
    </row>
    <row r="346" spans="1:5">
      <c r="A346" s="9">
        <v>48</v>
      </c>
      <c r="B346" s="9">
        <v>345</v>
      </c>
      <c r="C346" s="9">
        <f t="shared" si="15"/>
        <v>16560</v>
      </c>
      <c r="D346" s="13">
        <f t="shared" si="16"/>
        <v>49.285714285714285</v>
      </c>
      <c r="E346" s="13">
        <f t="shared" si="17"/>
        <v>11.5</v>
      </c>
    </row>
    <row r="347" spans="1:5">
      <c r="A347" s="9">
        <v>48</v>
      </c>
      <c r="B347" s="9">
        <v>346</v>
      </c>
      <c r="C347" s="9">
        <f t="shared" si="15"/>
        <v>16608</v>
      </c>
      <c r="D347" s="13">
        <f t="shared" si="16"/>
        <v>49.428571428571431</v>
      </c>
      <c r="E347" s="13">
        <f t="shared" si="17"/>
        <v>11.533333333333333</v>
      </c>
    </row>
    <row r="348" spans="1:5">
      <c r="A348" s="9">
        <v>48</v>
      </c>
      <c r="B348" s="9">
        <v>347</v>
      </c>
      <c r="C348" s="9">
        <f t="shared" si="15"/>
        <v>16656</v>
      </c>
      <c r="D348" s="13">
        <f t="shared" si="16"/>
        <v>49.571428571428569</v>
      </c>
      <c r="E348" s="13">
        <f t="shared" si="17"/>
        <v>11.566666666666666</v>
      </c>
    </row>
    <row r="349" spans="1:5">
      <c r="A349" s="9">
        <v>48</v>
      </c>
      <c r="B349" s="9">
        <v>348</v>
      </c>
      <c r="C349" s="9">
        <f t="shared" si="15"/>
        <v>16704</v>
      </c>
      <c r="D349" s="13">
        <f t="shared" si="16"/>
        <v>49.714285714285715</v>
      </c>
      <c r="E349" s="13">
        <f t="shared" si="17"/>
        <v>11.6</v>
      </c>
    </row>
    <row r="350" spans="1:5">
      <c r="A350" s="9">
        <v>48</v>
      </c>
      <c r="B350" s="9">
        <v>349</v>
      </c>
      <c r="C350" s="9">
        <f t="shared" si="15"/>
        <v>16752</v>
      </c>
      <c r="D350" s="13">
        <f t="shared" si="16"/>
        <v>49.857142857142854</v>
      </c>
      <c r="E350" s="13">
        <f t="shared" si="17"/>
        <v>11.633333333333333</v>
      </c>
    </row>
    <row r="351" spans="1:5">
      <c r="A351" s="9">
        <v>48</v>
      </c>
      <c r="B351" s="9">
        <v>350</v>
      </c>
      <c r="C351" s="9">
        <f t="shared" si="15"/>
        <v>16800</v>
      </c>
      <c r="D351" s="13">
        <f t="shared" si="16"/>
        <v>50</v>
      </c>
      <c r="E351" s="13">
        <f t="shared" si="17"/>
        <v>11.666666666666666</v>
      </c>
    </row>
    <row r="352" spans="1:5">
      <c r="A352" s="9">
        <v>48</v>
      </c>
      <c r="B352" s="9">
        <v>351</v>
      </c>
      <c r="C352" s="9">
        <f t="shared" si="15"/>
        <v>16848</v>
      </c>
      <c r="D352" s="13">
        <f t="shared" si="16"/>
        <v>50.142857142857146</v>
      </c>
      <c r="E352" s="13">
        <f t="shared" si="17"/>
        <v>11.7</v>
      </c>
    </row>
    <row r="353" spans="1:5">
      <c r="A353" s="9">
        <v>48</v>
      </c>
      <c r="B353" s="9">
        <v>352</v>
      </c>
      <c r="C353" s="9">
        <f t="shared" si="15"/>
        <v>16896</v>
      </c>
      <c r="D353" s="13">
        <f t="shared" si="16"/>
        <v>50.285714285714285</v>
      </c>
      <c r="E353" s="13">
        <f t="shared" si="17"/>
        <v>11.733333333333333</v>
      </c>
    </row>
    <row r="354" spans="1:5">
      <c r="A354" s="9">
        <v>48</v>
      </c>
      <c r="B354" s="9">
        <v>353</v>
      </c>
      <c r="C354" s="9">
        <f t="shared" si="15"/>
        <v>16944</v>
      </c>
      <c r="D354" s="13">
        <f t="shared" si="16"/>
        <v>50.428571428571431</v>
      </c>
      <c r="E354" s="13">
        <f t="shared" si="17"/>
        <v>11.766666666666667</v>
      </c>
    </row>
    <row r="355" spans="1:5">
      <c r="A355" s="9">
        <v>48</v>
      </c>
      <c r="B355" s="9">
        <v>354</v>
      </c>
      <c r="C355" s="9">
        <f t="shared" si="15"/>
        <v>16992</v>
      </c>
      <c r="D355" s="13">
        <f t="shared" si="16"/>
        <v>50.571428571428569</v>
      </c>
      <c r="E355" s="13">
        <f t="shared" si="17"/>
        <v>11.8</v>
      </c>
    </row>
    <row r="356" spans="1:5">
      <c r="A356" s="9">
        <v>48</v>
      </c>
      <c r="B356" s="9">
        <v>355</v>
      </c>
      <c r="C356" s="9">
        <f t="shared" si="15"/>
        <v>17040</v>
      </c>
      <c r="D356" s="13">
        <f t="shared" si="16"/>
        <v>50.714285714285715</v>
      </c>
      <c r="E356" s="13">
        <f t="shared" si="17"/>
        <v>11.833333333333334</v>
      </c>
    </row>
    <row r="357" spans="1:5">
      <c r="A357" s="9">
        <v>48</v>
      </c>
      <c r="B357" s="9">
        <v>356</v>
      </c>
      <c r="C357" s="9">
        <f t="shared" si="15"/>
        <v>17088</v>
      </c>
      <c r="D357" s="13">
        <f t="shared" si="16"/>
        <v>50.857142857142854</v>
      </c>
      <c r="E357" s="13">
        <f t="shared" si="17"/>
        <v>11.866666666666667</v>
      </c>
    </row>
    <row r="358" spans="1:5">
      <c r="A358" s="9">
        <v>48</v>
      </c>
      <c r="B358" s="9">
        <v>357</v>
      </c>
      <c r="C358" s="9">
        <f t="shared" si="15"/>
        <v>17136</v>
      </c>
      <c r="D358" s="13">
        <f t="shared" si="16"/>
        <v>51</v>
      </c>
      <c r="E358" s="13">
        <f t="shared" si="17"/>
        <v>11.9</v>
      </c>
    </row>
    <row r="359" spans="1:5">
      <c r="A359" s="9">
        <v>48</v>
      </c>
      <c r="B359" s="9">
        <v>358</v>
      </c>
      <c r="C359" s="9">
        <f t="shared" si="15"/>
        <v>17184</v>
      </c>
      <c r="D359" s="13">
        <f t="shared" si="16"/>
        <v>51.142857142857146</v>
      </c>
      <c r="E359" s="13">
        <f t="shared" si="17"/>
        <v>11.933333333333334</v>
      </c>
    </row>
    <row r="360" spans="1:5">
      <c r="A360" s="9">
        <v>48</v>
      </c>
      <c r="B360" s="9">
        <v>359</v>
      </c>
      <c r="C360" s="9">
        <f t="shared" si="15"/>
        <v>17232</v>
      </c>
      <c r="D360" s="13">
        <f t="shared" si="16"/>
        <v>51.285714285714285</v>
      </c>
      <c r="E360" s="13">
        <f t="shared" si="17"/>
        <v>11.966666666666667</v>
      </c>
    </row>
    <row r="361" spans="1:5">
      <c r="A361" s="9">
        <v>48</v>
      </c>
      <c r="B361" s="9">
        <v>360</v>
      </c>
      <c r="C361" s="9">
        <f t="shared" si="15"/>
        <v>17280</v>
      </c>
      <c r="D361" s="13">
        <f t="shared" si="16"/>
        <v>51.428571428571431</v>
      </c>
      <c r="E361" s="13">
        <f t="shared" si="17"/>
        <v>12</v>
      </c>
    </row>
    <row r="362" spans="1:5">
      <c r="A362" s="9">
        <v>48</v>
      </c>
      <c r="B362" s="9">
        <v>361</v>
      </c>
      <c r="C362" s="9">
        <f t="shared" si="15"/>
        <v>17328</v>
      </c>
      <c r="D362" s="13">
        <f t="shared" si="16"/>
        <v>51.571428571428569</v>
      </c>
      <c r="E362" s="13">
        <f t="shared" si="17"/>
        <v>12.033333333333333</v>
      </c>
    </row>
    <row r="363" spans="1:5">
      <c r="A363" s="9">
        <v>48</v>
      </c>
      <c r="B363" s="9">
        <v>362</v>
      </c>
      <c r="C363" s="9">
        <f t="shared" si="15"/>
        <v>17376</v>
      </c>
      <c r="D363" s="13">
        <f t="shared" si="16"/>
        <v>51.714285714285715</v>
      </c>
      <c r="E363" s="13">
        <f t="shared" si="17"/>
        <v>12.066666666666666</v>
      </c>
    </row>
    <row r="364" spans="1:5">
      <c r="A364" s="9">
        <v>48</v>
      </c>
      <c r="B364" s="9">
        <v>363</v>
      </c>
      <c r="C364" s="9">
        <f t="shared" si="15"/>
        <v>17424</v>
      </c>
      <c r="D364" s="13">
        <f t="shared" si="16"/>
        <v>51.857142857142854</v>
      </c>
      <c r="E364" s="13">
        <f t="shared" si="17"/>
        <v>12.1</v>
      </c>
    </row>
    <row r="365" spans="1:5">
      <c r="A365" s="9">
        <v>48</v>
      </c>
      <c r="B365" s="9">
        <v>364</v>
      </c>
      <c r="C365" s="9">
        <f t="shared" si="15"/>
        <v>17472</v>
      </c>
      <c r="D365" s="13">
        <f t="shared" si="16"/>
        <v>52</v>
      </c>
      <c r="E365" s="13">
        <f t="shared" si="17"/>
        <v>12.133333333333333</v>
      </c>
    </row>
    <row r="366" spans="1:5">
      <c r="A366" s="9">
        <v>48</v>
      </c>
      <c r="B366" s="9">
        <v>365</v>
      </c>
      <c r="C366" s="9">
        <f t="shared" si="15"/>
        <v>17520</v>
      </c>
      <c r="D366" s="13">
        <f t="shared" si="16"/>
        <v>52.142857142857146</v>
      </c>
      <c r="E366" s="13">
        <f t="shared" si="17"/>
        <v>12.166666666666666</v>
      </c>
    </row>
    <row r="367" spans="1:5">
      <c r="C367" s="9">
        <v>13520</v>
      </c>
    </row>
    <row r="368" spans="1:5">
      <c r="C368" s="9">
        <f>C366-C367</f>
        <v>4000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5F84-B903-4635-A277-848A08DE8317}">
  <dimension ref="A1:F19"/>
  <sheetViews>
    <sheetView zoomScale="110" zoomScaleNormal="110" workbookViewId="0">
      <selection activeCell="E21" sqref="E21"/>
    </sheetView>
  </sheetViews>
  <sheetFormatPr defaultRowHeight="13.5"/>
  <cols>
    <col min="1" max="1" width="9" style="9"/>
    <col min="2" max="4" width="9.125" style="9" bestFit="1" customWidth="1"/>
    <col min="5" max="5" width="9.625" style="9" bestFit="1" customWidth="1"/>
    <col min="6" max="6" width="9.125" style="9" bestFit="1" customWidth="1"/>
    <col min="7" max="16384" width="9" style="9"/>
  </cols>
  <sheetData>
    <row r="1" spans="1:6" ht="27">
      <c r="A1" s="334" t="s">
        <v>877</v>
      </c>
      <c r="B1" s="334"/>
      <c r="C1" s="334"/>
      <c r="D1" s="334"/>
      <c r="E1" s="334"/>
      <c r="F1" s="334"/>
    </row>
    <row r="2" spans="1:6">
      <c r="A2" s="21" t="s">
        <v>295</v>
      </c>
      <c r="B2" s="21" t="s">
        <v>875</v>
      </c>
      <c r="C2" s="21" t="s">
        <v>572</v>
      </c>
      <c r="D2" s="21" t="s">
        <v>856</v>
      </c>
      <c r="E2" s="21" t="s">
        <v>568</v>
      </c>
      <c r="F2" s="21" t="s">
        <v>876</v>
      </c>
    </row>
    <row r="3" spans="1:6">
      <c r="A3" s="5" t="s">
        <v>871</v>
      </c>
      <c r="B3" s="5">
        <v>48</v>
      </c>
      <c r="C3" s="5">
        <v>43</v>
      </c>
      <c r="D3" s="5">
        <f>B3-C3</f>
        <v>5</v>
      </c>
      <c r="E3" s="5">
        <v>150000</v>
      </c>
      <c r="F3" s="163">
        <f>E3*2%</f>
        <v>3000</v>
      </c>
    </row>
    <row r="4" spans="1:6">
      <c r="A4" s="5" t="s">
        <v>621</v>
      </c>
      <c r="B4" s="5">
        <v>48</v>
      </c>
      <c r="C4" s="5">
        <v>43</v>
      </c>
      <c r="D4" s="5">
        <f t="shared" ref="D4:D9" si="0">B4-C4</f>
        <v>5</v>
      </c>
      <c r="E4" s="5">
        <v>150000</v>
      </c>
      <c r="F4" s="163">
        <f t="shared" ref="F4:F9" si="1">E4*2%</f>
        <v>3000</v>
      </c>
    </row>
    <row r="5" spans="1:6">
      <c r="A5" s="5" t="s">
        <v>872</v>
      </c>
      <c r="B5" s="5">
        <v>48</v>
      </c>
      <c r="C5" s="5">
        <v>43</v>
      </c>
      <c r="D5" s="5">
        <f t="shared" si="0"/>
        <v>5</v>
      </c>
      <c r="E5" s="5">
        <v>150000</v>
      </c>
      <c r="F5" s="163">
        <f t="shared" si="1"/>
        <v>3000</v>
      </c>
    </row>
    <row r="6" spans="1:6">
      <c r="A6" s="5" t="s">
        <v>873</v>
      </c>
      <c r="B6" s="5">
        <v>48</v>
      </c>
      <c r="C6" s="5">
        <v>43</v>
      </c>
      <c r="D6" s="5">
        <f t="shared" si="0"/>
        <v>5</v>
      </c>
      <c r="E6" s="5">
        <v>150000</v>
      </c>
      <c r="F6" s="163">
        <f t="shared" si="1"/>
        <v>3000</v>
      </c>
    </row>
    <row r="7" spans="1:6">
      <c r="A7" s="5" t="s">
        <v>874</v>
      </c>
      <c r="B7" s="5">
        <v>48</v>
      </c>
      <c r="C7" s="5">
        <v>43</v>
      </c>
      <c r="D7" s="5">
        <f t="shared" si="0"/>
        <v>5</v>
      </c>
      <c r="E7" s="5">
        <v>150000</v>
      </c>
      <c r="F7" s="163">
        <f t="shared" si="1"/>
        <v>3000</v>
      </c>
    </row>
    <row r="8" spans="1:6">
      <c r="A8" s="5" t="s">
        <v>625</v>
      </c>
      <c r="B8" s="5">
        <v>48</v>
      </c>
      <c r="C8" s="5">
        <v>43</v>
      </c>
      <c r="D8" s="5">
        <f t="shared" si="0"/>
        <v>5</v>
      </c>
      <c r="E8" s="5">
        <v>150000</v>
      </c>
      <c r="F8" s="163">
        <f t="shared" si="1"/>
        <v>3000</v>
      </c>
    </row>
    <row r="9" spans="1:6">
      <c r="A9" s="5" t="s">
        <v>626</v>
      </c>
      <c r="B9" s="5">
        <v>48</v>
      </c>
      <c r="C9" s="5">
        <v>43</v>
      </c>
      <c r="D9" s="5">
        <f t="shared" si="0"/>
        <v>5</v>
      </c>
      <c r="E9" s="5">
        <v>150000</v>
      </c>
      <c r="F9" s="163">
        <f t="shared" si="1"/>
        <v>3000</v>
      </c>
    </row>
    <row r="10" spans="1:6">
      <c r="A10" s="18" t="s">
        <v>62</v>
      </c>
      <c r="B10" s="18">
        <f>SUM(B3:B9)</f>
        <v>336</v>
      </c>
      <c r="C10" s="18">
        <f t="shared" ref="C10:F10" si="2">SUM(C3:C9)</f>
        <v>301</v>
      </c>
      <c r="D10" s="18">
        <f t="shared" si="2"/>
        <v>35</v>
      </c>
      <c r="E10" s="18">
        <f t="shared" si="2"/>
        <v>1050000</v>
      </c>
      <c r="F10" s="18">
        <f t="shared" si="2"/>
        <v>21000</v>
      </c>
    </row>
    <row r="11" spans="1:6">
      <c r="C11" s="9">
        <v>8</v>
      </c>
      <c r="E11" s="9">
        <f>E3*8</f>
        <v>1200000</v>
      </c>
      <c r="F11" s="9">
        <f>E11*2%</f>
        <v>24000</v>
      </c>
    </row>
    <row r="12" spans="1:6">
      <c r="C12" s="9">
        <v>43</v>
      </c>
    </row>
    <row r="13" spans="1:6">
      <c r="C13" s="9">
        <f>C12*C11</f>
        <v>344</v>
      </c>
      <c r="D13" s="9">
        <f>C13-B10</f>
        <v>8</v>
      </c>
    </row>
    <row r="14" spans="1:6">
      <c r="A14" s="333" t="s">
        <v>878</v>
      </c>
      <c r="B14" s="333"/>
      <c r="C14" s="333"/>
      <c r="D14" s="333"/>
      <c r="E14" s="333"/>
      <c r="F14" s="333"/>
    </row>
    <row r="15" spans="1:6">
      <c r="A15" s="333" t="s">
        <v>879</v>
      </c>
      <c r="B15" s="333"/>
      <c r="C15" s="333"/>
      <c r="D15" s="333"/>
      <c r="E15" s="333"/>
      <c r="F15" s="333"/>
    </row>
    <row r="16" spans="1:6">
      <c r="A16" s="333" t="s">
        <v>880</v>
      </c>
      <c r="B16" s="333"/>
      <c r="C16" s="333"/>
      <c r="D16" s="333"/>
      <c r="E16" s="333"/>
      <c r="F16" s="333"/>
    </row>
    <row r="17" spans="1:6">
      <c r="A17" s="333" t="s">
        <v>881</v>
      </c>
      <c r="B17" s="333"/>
      <c r="C17" s="333"/>
      <c r="D17" s="333"/>
      <c r="E17" s="333"/>
      <c r="F17" s="333"/>
    </row>
    <row r="18" spans="1:6">
      <c r="A18" s="333" t="s">
        <v>882</v>
      </c>
      <c r="B18" s="333"/>
      <c r="C18" s="333"/>
      <c r="D18" s="333"/>
      <c r="E18" s="333"/>
      <c r="F18" s="333"/>
    </row>
    <row r="19" spans="1:6">
      <c r="A19" s="333" t="s">
        <v>883</v>
      </c>
      <c r="B19" s="333"/>
      <c r="C19" s="333"/>
      <c r="D19" s="333"/>
      <c r="E19" s="333"/>
      <c r="F19" s="333"/>
    </row>
  </sheetData>
  <mergeCells count="7">
    <mergeCell ref="A18:F18"/>
    <mergeCell ref="A19:F19"/>
    <mergeCell ref="A1:F1"/>
    <mergeCell ref="A14:F14"/>
    <mergeCell ref="A15:F15"/>
    <mergeCell ref="A16:F16"/>
    <mergeCell ref="A17:F17"/>
  </mergeCells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zoomScale="145" zoomScaleNormal="145" workbookViewId="0">
      <selection activeCell="C39" sqref="C39"/>
    </sheetView>
  </sheetViews>
  <sheetFormatPr defaultRowHeight="13.5"/>
  <cols>
    <col min="1" max="1" width="52.5" customWidth="1"/>
  </cols>
  <sheetData>
    <row r="1" spans="1:1">
      <c r="A1" s="32" t="s">
        <v>160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  <row r="7" spans="1:1">
      <c r="A7" t="s">
        <v>89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  <row r="11" spans="1:1">
      <c r="A11" t="s">
        <v>93</v>
      </c>
    </row>
    <row r="12" spans="1:1">
      <c r="A12" t="s">
        <v>94</v>
      </c>
    </row>
    <row r="13" spans="1:1">
      <c r="A13" t="s">
        <v>95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2"/>
  <sheetViews>
    <sheetView zoomScale="160" zoomScaleNormal="160" workbookViewId="0">
      <selection activeCell="A5" sqref="A5"/>
    </sheetView>
  </sheetViews>
  <sheetFormatPr defaultRowHeight="13.5"/>
  <cols>
    <col min="1" max="1" width="36.875" customWidth="1"/>
  </cols>
  <sheetData>
    <row r="1" spans="1:1" ht="34.5">
      <c r="A1" s="19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 ht="15">
      <c r="A10" s="20" t="s">
        <v>106</v>
      </c>
    </row>
    <row r="11" spans="1:1" ht="15">
      <c r="A11" s="20" t="s">
        <v>94</v>
      </c>
    </row>
    <row r="12" spans="1:1" ht="15">
      <c r="A12" s="20" t="s">
        <v>95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381D-4BBF-478C-BADF-6A9FD944DED4}">
  <dimension ref="A1:C22"/>
  <sheetViews>
    <sheetView zoomScale="160" zoomScaleNormal="160" workbookViewId="0">
      <selection activeCell="B10" sqref="B10"/>
    </sheetView>
  </sheetViews>
  <sheetFormatPr defaultRowHeight="13.5"/>
  <cols>
    <col min="1" max="1" width="9.5" bestFit="1" customWidth="1"/>
    <col min="2" max="3" width="10.5" bestFit="1" customWidth="1"/>
  </cols>
  <sheetData>
    <row r="1" spans="1:3">
      <c r="A1" t="s">
        <v>358</v>
      </c>
      <c r="B1">
        <v>5000000</v>
      </c>
    </row>
    <row r="2" spans="1:3">
      <c r="A2" t="s">
        <v>359</v>
      </c>
      <c r="B2">
        <v>10000000</v>
      </c>
    </row>
    <row r="3" spans="1:3">
      <c r="A3" t="s">
        <v>360</v>
      </c>
      <c r="B3">
        <v>10000000</v>
      </c>
    </row>
    <row r="4" spans="1:3">
      <c r="A4" t="s">
        <v>361</v>
      </c>
      <c r="B4">
        <v>20000000</v>
      </c>
    </row>
    <row r="5" spans="1:3">
      <c r="A5" t="s">
        <v>362</v>
      </c>
      <c r="B5">
        <v>28</v>
      </c>
    </row>
    <row r="6" spans="1:3">
      <c r="A6" t="s">
        <v>363</v>
      </c>
      <c r="B6">
        <v>10000000</v>
      </c>
    </row>
    <row r="7" spans="1:3">
      <c r="A7" t="s">
        <v>364</v>
      </c>
      <c r="B7">
        <f>B6*B5</f>
        <v>280000000</v>
      </c>
    </row>
    <row r="8" spans="1:3">
      <c r="B8">
        <f>B7+B4</f>
        <v>300000000</v>
      </c>
    </row>
    <row r="9" spans="1:3">
      <c r="A9" t="s">
        <v>903</v>
      </c>
      <c r="B9">
        <v>960250</v>
      </c>
    </row>
    <row r="10" spans="1:3">
      <c r="A10" t="s">
        <v>662</v>
      </c>
      <c r="B10">
        <v>77200000</v>
      </c>
    </row>
    <row r="11" spans="1:3">
      <c r="A11" t="s">
        <v>927</v>
      </c>
      <c r="B11">
        <f>B9*24</f>
        <v>23046000</v>
      </c>
    </row>
    <row r="12" spans="1:3">
      <c r="A12" t="s">
        <v>928</v>
      </c>
      <c r="B12">
        <v>7</v>
      </c>
    </row>
    <row r="13" spans="1:3">
      <c r="A13" t="s">
        <v>903</v>
      </c>
      <c r="B13" t="s">
        <v>592</v>
      </c>
      <c r="C13" t="s">
        <v>929</v>
      </c>
    </row>
    <row r="14" spans="1:3">
      <c r="A14">
        <f>B9</f>
        <v>960250</v>
      </c>
      <c r="B14">
        <v>1</v>
      </c>
      <c r="C14">
        <f>A14*B14</f>
        <v>960250</v>
      </c>
    </row>
    <row r="15" spans="1:3">
      <c r="A15">
        <f>A14</f>
        <v>960250</v>
      </c>
      <c r="B15">
        <v>2</v>
      </c>
      <c r="C15">
        <f t="shared" ref="C15:C21" si="0">A15*B15</f>
        <v>1920500</v>
      </c>
    </row>
    <row r="16" spans="1:3">
      <c r="A16">
        <f t="shared" ref="A16:A22" si="1">A15</f>
        <v>960250</v>
      </c>
      <c r="B16">
        <v>3</v>
      </c>
      <c r="C16">
        <f t="shared" si="0"/>
        <v>2880750</v>
      </c>
    </row>
    <row r="17" spans="1:3">
      <c r="A17">
        <f t="shared" si="1"/>
        <v>960250</v>
      </c>
      <c r="B17">
        <v>4</v>
      </c>
      <c r="C17">
        <f t="shared" si="0"/>
        <v>3841000</v>
      </c>
    </row>
    <row r="18" spans="1:3">
      <c r="A18">
        <f t="shared" si="1"/>
        <v>960250</v>
      </c>
      <c r="B18">
        <v>5</v>
      </c>
      <c r="C18">
        <f t="shared" si="0"/>
        <v>4801250</v>
      </c>
    </row>
    <row r="19" spans="1:3">
      <c r="A19">
        <f t="shared" si="1"/>
        <v>960250</v>
      </c>
      <c r="B19">
        <v>6</v>
      </c>
      <c r="C19">
        <f t="shared" si="0"/>
        <v>5761500</v>
      </c>
    </row>
    <row r="20" spans="1:3">
      <c r="A20">
        <f t="shared" si="1"/>
        <v>960250</v>
      </c>
      <c r="B20">
        <v>7</v>
      </c>
      <c r="C20">
        <f t="shared" si="0"/>
        <v>6721750</v>
      </c>
    </row>
    <row r="21" spans="1:3">
      <c r="A21">
        <f t="shared" si="1"/>
        <v>960250</v>
      </c>
      <c r="B21">
        <v>8</v>
      </c>
      <c r="C21">
        <f t="shared" si="0"/>
        <v>7682000</v>
      </c>
    </row>
    <row r="22" spans="1:3">
      <c r="A22">
        <f t="shared" si="1"/>
        <v>960250</v>
      </c>
      <c r="B22">
        <v>9</v>
      </c>
      <c r="C22">
        <f t="shared" ref="C22" si="2">A22*B22</f>
        <v>8642250</v>
      </c>
    </row>
  </sheetData>
  <phoneticPr fontId="3" type="noConversion"/>
  <pageMargins left="0.7" right="0.7" top="0.75" bottom="0.75" header="0.3" footer="0.3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"/>
  <sheetViews>
    <sheetView zoomScale="170" zoomScaleNormal="170" workbookViewId="0">
      <selection activeCell="A7" sqref="A7:XFD7"/>
    </sheetView>
  </sheetViews>
  <sheetFormatPr defaultRowHeight="13.5"/>
  <cols>
    <col min="1" max="1" width="38.125" customWidth="1"/>
    <col min="2" max="2" width="37.875" customWidth="1"/>
  </cols>
  <sheetData>
    <row r="1" spans="1:1">
      <c r="A1" s="1" t="s">
        <v>732</v>
      </c>
    </row>
    <row r="2" spans="1:1">
      <c r="A2" t="s">
        <v>733</v>
      </c>
    </row>
    <row r="3" spans="1:1">
      <c r="A3" t="s">
        <v>734</v>
      </c>
    </row>
    <row r="4" spans="1:1">
      <c r="A4" t="s">
        <v>735</v>
      </c>
    </row>
    <row r="5" spans="1:1">
      <c r="A5" t="s">
        <v>736</v>
      </c>
    </row>
    <row r="6" spans="1:1">
      <c r="A6" t="s">
        <v>737</v>
      </c>
    </row>
    <row r="7" spans="1:1">
      <c r="A7" t="s">
        <v>738</v>
      </c>
    </row>
    <row r="8" spans="1:1">
      <c r="A8" t="s">
        <v>739</v>
      </c>
    </row>
    <row r="9" spans="1:1">
      <c r="A9" t="s">
        <v>740</v>
      </c>
    </row>
    <row r="10" spans="1:1">
      <c r="A10" s="2" t="s">
        <v>741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82"/>
  <sheetViews>
    <sheetView topLeftCell="A773" zoomScale="160" zoomScaleNormal="160" workbookViewId="0">
      <selection activeCell="A785" sqref="A785"/>
    </sheetView>
  </sheetViews>
  <sheetFormatPr defaultColWidth="9" defaultRowHeight="13.5"/>
  <cols>
    <col min="1" max="1" width="11.625" style="9" bestFit="1" customWidth="1"/>
    <col min="2" max="2" width="12.375" style="9" customWidth="1"/>
    <col min="3" max="16384" width="9" style="9"/>
  </cols>
  <sheetData>
    <row r="1" spans="1:5">
      <c r="A1" s="9" t="s">
        <v>116</v>
      </c>
      <c r="B1" s="9" t="s">
        <v>62</v>
      </c>
      <c r="C1" s="9" t="s">
        <v>117</v>
      </c>
      <c r="D1" s="9" t="s">
        <v>118</v>
      </c>
      <c r="E1" s="9" t="s">
        <v>119</v>
      </c>
    </row>
    <row r="2" spans="1:5">
      <c r="A2" s="9">
        <v>1</v>
      </c>
      <c r="B2" s="9">
        <v>5</v>
      </c>
      <c r="C2" s="9">
        <f>A2*B2</f>
        <v>5</v>
      </c>
      <c r="D2" s="9">
        <v>50000</v>
      </c>
      <c r="E2" s="9">
        <f>A2*D2</f>
        <v>50000</v>
      </c>
    </row>
    <row r="3" spans="1:5">
      <c r="A3" s="9">
        <v>2</v>
      </c>
      <c r="B3" s="9">
        <v>5</v>
      </c>
      <c r="C3" s="9">
        <f t="shared" ref="C3:C66" si="0">A3*B3</f>
        <v>10</v>
      </c>
      <c r="D3" s="9">
        <v>50000</v>
      </c>
      <c r="E3" s="9">
        <f t="shared" ref="E3:E66" si="1">A3*D3</f>
        <v>100000</v>
      </c>
    </row>
    <row r="4" spans="1:5">
      <c r="A4" s="9">
        <v>3</v>
      </c>
      <c r="B4" s="9">
        <v>5</v>
      </c>
      <c r="C4" s="9">
        <f t="shared" si="0"/>
        <v>15</v>
      </c>
      <c r="D4" s="9">
        <v>50000</v>
      </c>
      <c r="E4" s="9">
        <f t="shared" si="1"/>
        <v>150000</v>
      </c>
    </row>
    <row r="5" spans="1:5">
      <c r="A5" s="9">
        <v>4</v>
      </c>
      <c r="B5" s="9">
        <v>5</v>
      </c>
      <c r="C5" s="9">
        <f t="shared" si="0"/>
        <v>20</v>
      </c>
      <c r="D5" s="9">
        <v>50000</v>
      </c>
      <c r="E5" s="9">
        <f t="shared" si="1"/>
        <v>200000</v>
      </c>
    </row>
    <row r="6" spans="1:5">
      <c r="A6" s="9">
        <v>5</v>
      </c>
      <c r="B6" s="9">
        <v>5</v>
      </c>
      <c r="C6" s="9">
        <f t="shared" si="0"/>
        <v>25</v>
      </c>
      <c r="D6" s="9">
        <v>50000</v>
      </c>
      <c r="E6" s="9">
        <f t="shared" si="1"/>
        <v>250000</v>
      </c>
    </row>
    <row r="7" spans="1:5">
      <c r="A7" s="9">
        <v>6</v>
      </c>
      <c r="B7" s="9">
        <v>5</v>
      </c>
      <c r="C7" s="9">
        <f t="shared" si="0"/>
        <v>30</v>
      </c>
      <c r="D7" s="9">
        <v>50000</v>
      </c>
      <c r="E7" s="9">
        <f t="shared" si="1"/>
        <v>300000</v>
      </c>
    </row>
    <row r="8" spans="1:5">
      <c r="A8" s="9">
        <v>7</v>
      </c>
      <c r="B8" s="9">
        <v>5</v>
      </c>
      <c r="C8" s="9">
        <f t="shared" si="0"/>
        <v>35</v>
      </c>
      <c r="D8" s="9">
        <v>50000</v>
      </c>
      <c r="E8" s="9">
        <f t="shared" si="1"/>
        <v>350000</v>
      </c>
    </row>
    <row r="9" spans="1:5">
      <c r="A9" s="9">
        <v>8</v>
      </c>
      <c r="B9" s="9">
        <v>5</v>
      </c>
      <c r="C9" s="9">
        <f t="shared" si="0"/>
        <v>40</v>
      </c>
      <c r="D9" s="9">
        <v>50000</v>
      </c>
      <c r="E9" s="9">
        <f t="shared" si="1"/>
        <v>400000</v>
      </c>
    </row>
    <row r="10" spans="1:5">
      <c r="A10" s="9">
        <v>9</v>
      </c>
      <c r="B10" s="9">
        <v>5</v>
      </c>
      <c r="C10" s="9">
        <f t="shared" si="0"/>
        <v>45</v>
      </c>
      <c r="D10" s="9">
        <v>50000</v>
      </c>
      <c r="E10" s="9">
        <f t="shared" si="1"/>
        <v>450000</v>
      </c>
    </row>
    <row r="11" spans="1:5">
      <c r="A11" s="9">
        <v>10</v>
      </c>
      <c r="B11" s="9">
        <v>5</v>
      </c>
      <c r="C11" s="9">
        <f t="shared" si="0"/>
        <v>50</v>
      </c>
      <c r="D11" s="9">
        <v>50000</v>
      </c>
      <c r="E11" s="9">
        <f t="shared" si="1"/>
        <v>500000</v>
      </c>
    </row>
    <row r="12" spans="1:5">
      <c r="A12" s="9">
        <v>11</v>
      </c>
      <c r="B12" s="9">
        <v>5</v>
      </c>
      <c r="C12" s="9">
        <f t="shared" si="0"/>
        <v>55</v>
      </c>
      <c r="D12" s="9">
        <v>50000</v>
      </c>
      <c r="E12" s="9">
        <f t="shared" si="1"/>
        <v>550000</v>
      </c>
    </row>
    <row r="13" spans="1:5">
      <c r="A13" s="9">
        <v>12</v>
      </c>
      <c r="B13" s="9">
        <v>5</v>
      </c>
      <c r="C13" s="9">
        <f t="shared" si="0"/>
        <v>60</v>
      </c>
      <c r="D13" s="9">
        <v>50000</v>
      </c>
      <c r="E13" s="9">
        <f t="shared" si="1"/>
        <v>600000</v>
      </c>
    </row>
    <row r="14" spans="1:5">
      <c r="A14" s="9">
        <v>13</v>
      </c>
      <c r="B14" s="9">
        <v>5</v>
      </c>
      <c r="C14" s="9">
        <f t="shared" si="0"/>
        <v>65</v>
      </c>
      <c r="D14" s="9">
        <v>50000</v>
      </c>
      <c r="E14" s="9">
        <f t="shared" si="1"/>
        <v>650000</v>
      </c>
    </row>
    <row r="15" spans="1:5">
      <c r="A15" s="9">
        <v>14</v>
      </c>
      <c r="B15" s="9">
        <v>5</v>
      </c>
      <c r="C15" s="9">
        <f t="shared" si="0"/>
        <v>70</v>
      </c>
      <c r="D15" s="9">
        <v>50000</v>
      </c>
      <c r="E15" s="9">
        <f t="shared" si="1"/>
        <v>700000</v>
      </c>
    </row>
    <row r="16" spans="1:5">
      <c r="A16" s="9">
        <v>15</v>
      </c>
      <c r="B16" s="9">
        <v>5</v>
      </c>
      <c r="C16" s="9">
        <f t="shared" si="0"/>
        <v>75</v>
      </c>
      <c r="D16" s="9">
        <v>50000</v>
      </c>
      <c r="E16" s="9">
        <f t="shared" si="1"/>
        <v>750000</v>
      </c>
    </row>
    <row r="17" spans="1:5">
      <c r="A17" s="9">
        <v>16</v>
      </c>
      <c r="B17" s="9">
        <v>5</v>
      </c>
      <c r="C17" s="9">
        <f t="shared" si="0"/>
        <v>80</v>
      </c>
      <c r="D17" s="9">
        <v>50000</v>
      </c>
      <c r="E17" s="9">
        <f t="shared" si="1"/>
        <v>800000</v>
      </c>
    </row>
    <row r="18" spans="1:5">
      <c r="A18" s="9">
        <v>17</v>
      </c>
      <c r="B18" s="9">
        <v>5</v>
      </c>
      <c r="C18" s="9">
        <f t="shared" si="0"/>
        <v>85</v>
      </c>
      <c r="D18" s="9">
        <v>50000</v>
      </c>
      <c r="E18" s="9">
        <f t="shared" si="1"/>
        <v>850000</v>
      </c>
    </row>
    <row r="19" spans="1:5">
      <c r="A19" s="9">
        <v>18</v>
      </c>
      <c r="B19" s="9">
        <v>5</v>
      </c>
      <c r="C19" s="9">
        <f t="shared" si="0"/>
        <v>90</v>
      </c>
      <c r="D19" s="9">
        <v>50000</v>
      </c>
      <c r="E19" s="9">
        <f t="shared" si="1"/>
        <v>900000</v>
      </c>
    </row>
    <row r="20" spans="1:5">
      <c r="A20" s="9">
        <v>19</v>
      </c>
      <c r="B20" s="9">
        <v>5</v>
      </c>
      <c r="C20" s="9">
        <f t="shared" si="0"/>
        <v>95</v>
      </c>
      <c r="D20" s="9">
        <v>50000</v>
      </c>
      <c r="E20" s="9">
        <f t="shared" si="1"/>
        <v>950000</v>
      </c>
    </row>
    <row r="21" spans="1:5">
      <c r="A21" s="9">
        <v>20</v>
      </c>
      <c r="B21" s="9">
        <v>5</v>
      </c>
      <c r="C21" s="9">
        <f t="shared" si="0"/>
        <v>100</v>
      </c>
      <c r="D21" s="9">
        <v>50000</v>
      </c>
      <c r="E21" s="9">
        <f t="shared" si="1"/>
        <v>1000000</v>
      </c>
    </row>
    <row r="22" spans="1:5">
      <c r="A22" s="9">
        <v>21</v>
      </c>
      <c r="B22" s="9">
        <v>5</v>
      </c>
      <c r="C22" s="9">
        <f t="shared" si="0"/>
        <v>105</v>
      </c>
      <c r="D22" s="9">
        <v>50000</v>
      </c>
      <c r="E22" s="9">
        <f t="shared" si="1"/>
        <v>1050000</v>
      </c>
    </row>
    <row r="23" spans="1:5">
      <c r="A23" s="9">
        <v>22</v>
      </c>
      <c r="B23" s="9">
        <v>5</v>
      </c>
      <c r="C23" s="9">
        <f t="shared" si="0"/>
        <v>110</v>
      </c>
      <c r="D23" s="9">
        <v>50000</v>
      </c>
      <c r="E23" s="9">
        <f t="shared" si="1"/>
        <v>1100000</v>
      </c>
    </row>
    <row r="24" spans="1:5">
      <c r="A24" s="9">
        <v>23</v>
      </c>
      <c r="B24" s="9">
        <v>5</v>
      </c>
      <c r="C24" s="9">
        <f t="shared" si="0"/>
        <v>115</v>
      </c>
      <c r="D24" s="9">
        <v>50000</v>
      </c>
      <c r="E24" s="9">
        <f t="shared" si="1"/>
        <v>1150000</v>
      </c>
    </row>
    <row r="25" spans="1:5">
      <c r="A25" s="9">
        <v>24</v>
      </c>
      <c r="B25" s="9">
        <v>5</v>
      </c>
      <c r="C25" s="9">
        <f t="shared" si="0"/>
        <v>120</v>
      </c>
      <c r="D25" s="9">
        <v>50000</v>
      </c>
      <c r="E25" s="9">
        <f t="shared" si="1"/>
        <v>1200000</v>
      </c>
    </row>
    <row r="26" spans="1:5">
      <c r="A26" s="9">
        <v>25</v>
      </c>
      <c r="B26" s="9">
        <v>5</v>
      </c>
      <c r="C26" s="9">
        <f t="shared" si="0"/>
        <v>125</v>
      </c>
      <c r="D26" s="9">
        <v>50000</v>
      </c>
      <c r="E26" s="9">
        <f t="shared" si="1"/>
        <v>1250000</v>
      </c>
    </row>
    <row r="27" spans="1:5">
      <c r="A27" s="9">
        <v>26</v>
      </c>
      <c r="B27" s="9">
        <v>5</v>
      </c>
      <c r="C27" s="9">
        <f t="shared" si="0"/>
        <v>130</v>
      </c>
      <c r="D27" s="9">
        <v>50000</v>
      </c>
      <c r="E27" s="9">
        <f t="shared" si="1"/>
        <v>1300000</v>
      </c>
    </row>
    <row r="28" spans="1:5">
      <c r="A28" s="9">
        <v>27</v>
      </c>
      <c r="B28" s="9">
        <v>5</v>
      </c>
      <c r="C28" s="9">
        <f t="shared" si="0"/>
        <v>135</v>
      </c>
      <c r="D28" s="9">
        <v>50000</v>
      </c>
      <c r="E28" s="9">
        <f t="shared" si="1"/>
        <v>1350000</v>
      </c>
    </row>
    <row r="29" spans="1:5">
      <c r="A29" s="9">
        <v>28</v>
      </c>
      <c r="B29" s="9">
        <v>5</v>
      </c>
      <c r="C29" s="9">
        <f t="shared" si="0"/>
        <v>140</v>
      </c>
      <c r="D29" s="9">
        <v>50000</v>
      </c>
      <c r="E29" s="9">
        <f t="shared" si="1"/>
        <v>1400000</v>
      </c>
    </row>
    <row r="30" spans="1:5">
      <c r="A30" s="9">
        <v>29</v>
      </c>
      <c r="B30" s="9">
        <v>5</v>
      </c>
      <c r="C30" s="9">
        <f t="shared" si="0"/>
        <v>145</v>
      </c>
      <c r="D30" s="9">
        <v>50000</v>
      </c>
      <c r="E30" s="9">
        <f t="shared" si="1"/>
        <v>1450000</v>
      </c>
    </row>
    <row r="31" spans="1:5">
      <c r="A31" s="9">
        <v>30</v>
      </c>
      <c r="B31" s="9">
        <v>5</v>
      </c>
      <c r="C31" s="9">
        <f t="shared" si="0"/>
        <v>150</v>
      </c>
      <c r="D31" s="9">
        <v>50000</v>
      </c>
      <c r="E31" s="9">
        <f t="shared" si="1"/>
        <v>1500000</v>
      </c>
    </row>
    <row r="32" spans="1:5">
      <c r="A32" s="9">
        <v>31</v>
      </c>
      <c r="B32" s="9">
        <v>5</v>
      </c>
      <c r="C32" s="9">
        <f t="shared" si="0"/>
        <v>155</v>
      </c>
      <c r="D32" s="9">
        <v>50000</v>
      </c>
      <c r="E32" s="9">
        <f t="shared" si="1"/>
        <v>1550000</v>
      </c>
    </row>
    <row r="33" spans="1:5">
      <c r="A33" s="9">
        <v>32</v>
      </c>
      <c r="B33" s="9">
        <v>5</v>
      </c>
      <c r="C33" s="9">
        <f t="shared" si="0"/>
        <v>160</v>
      </c>
      <c r="D33" s="9">
        <v>50000</v>
      </c>
      <c r="E33" s="9">
        <f t="shared" si="1"/>
        <v>1600000</v>
      </c>
    </row>
    <row r="34" spans="1:5">
      <c r="A34" s="9">
        <v>33</v>
      </c>
      <c r="B34" s="9">
        <v>5</v>
      </c>
      <c r="C34" s="9">
        <f t="shared" si="0"/>
        <v>165</v>
      </c>
      <c r="D34" s="9">
        <v>50000</v>
      </c>
      <c r="E34" s="9">
        <f t="shared" si="1"/>
        <v>1650000</v>
      </c>
    </row>
    <row r="35" spans="1:5">
      <c r="A35" s="9">
        <v>34</v>
      </c>
      <c r="B35" s="9">
        <v>5</v>
      </c>
      <c r="C35" s="9">
        <f t="shared" si="0"/>
        <v>170</v>
      </c>
      <c r="D35" s="9">
        <v>50000</v>
      </c>
      <c r="E35" s="9">
        <f t="shared" si="1"/>
        <v>1700000</v>
      </c>
    </row>
    <row r="36" spans="1:5">
      <c r="A36" s="9">
        <v>35</v>
      </c>
      <c r="B36" s="9">
        <v>5</v>
      </c>
      <c r="C36" s="9">
        <f t="shared" si="0"/>
        <v>175</v>
      </c>
      <c r="D36" s="9">
        <v>50000</v>
      </c>
      <c r="E36" s="9">
        <f t="shared" si="1"/>
        <v>1750000</v>
      </c>
    </row>
    <row r="37" spans="1:5">
      <c r="A37" s="9">
        <v>36</v>
      </c>
      <c r="B37" s="9">
        <v>5</v>
      </c>
      <c r="C37" s="9">
        <f t="shared" si="0"/>
        <v>180</v>
      </c>
      <c r="D37" s="9">
        <v>50000</v>
      </c>
      <c r="E37" s="9">
        <f t="shared" si="1"/>
        <v>1800000</v>
      </c>
    </row>
    <row r="38" spans="1:5">
      <c r="A38" s="9">
        <v>37</v>
      </c>
      <c r="B38" s="9">
        <v>5</v>
      </c>
      <c r="C38" s="9">
        <f t="shared" si="0"/>
        <v>185</v>
      </c>
      <c r="D38" s="9">
        <v>50000</v>
      </c>
      <c r="E38" s="9">
        <f t="shared" si="1"/>
        <v>1850000</v>
      </c>
    </row>
    <row r="39" spans="1:5">
      <c r="A39" s="9">
        <v>38</v>
      </c>
      <c r="B39" s="9">
        <v>5</v>
      </c>
      <c r="C39" s="9">
        <f t="shared" si="0"/>
        <v>190</v>
      </c>
      <c r="D39" s="9">
        <v>50000</v>
      </c>
      <c r="E39" s="9">
        <f t="shared" si="1"/>
        <v>1900000</v>
      </c>
    </row>
    <row r="40" spans="1:5">
      <c r="A40" s="9">
        <v>39</v>
      </c>
      <c r="B40" s="9">
        <v>5</v>
      </c>
      <c r="C40" s="9">
        <f t="shared" si="0"/>
        <v>195</v>
      </c>
      <c r="D40" s="9">
        <v>50000</v>
      </c>
      <c r="E40" s="9">
        <f t="shared" si="1"/>
        <v>1950000</v>
      </c>
    </row>
    <row r="41" spans="1:5">
      <c r="A41" s="9">
        <v>40</v>
      </c>
      <c r="B41" s="9">
        <v>5</v>
      </c>
      <c r="C41" s="9">
        <f t="shared" si="0"/>
        <v>200</v>
      </c>
      <c r="D41" s="9">
        <v>50000</v>
      </c>
      <c r="E41" s="9">
        <f t="shared" si="1"/>
        <v>2000000</v>
      </c>
    </row>
    <row r="42" spans="1:5">
      <c r="A42" s="9">
        <v>41</v>
      </c>
      <c r="B42" s="9">
        <v>5</v>
      </c>
      <c r="C42" s="9">
        <f t="shared" si="0"/>
        <v>205</v>
      </c>
      <c r="D42" s="9">
        <v>50000</v>
      </c>
      <c r="E42" s="9">
        <f t="shared" si="1"/>
        <v>2050000</v>
      </c>
    </row>
    <row r="43" spans="1:5">
      <c r="A43" s="9">
        <v>42</v>
      </c>
      <c r="B43" s="9">
        <v>5</v>
      </c>
      <c r="C43" s="9">
        <f t="shared" si="0"/>
        <v>210</v>
      </c>
      <c r="D43" s="9">
        <v>50000</v>
      </c>
      <c r="E43" s="9">
        <f t="shared" si="1"/>
        <v>2100000</v>
      </c>
    </row>
    <row r="44" spans="1:5">
      <c r="A44" s="9">
        <v>43</v>
      </c>
      <c r="B44" s="9">
        <v>5</v>
      </c>
      <c r="C44" s="9">
        <f t="shared" si="0"/>
        <v>215</v>
      </c>
      <c r="D44" s="9">
        <v>50000</v>
      </c>
      <c r="E44" s="9">
        <f t="shared" si="1"/>
        <v>2150000</v>
      </c>
    </row>
    <row r="45" spans="1:5">
      <c r="A45" s="9">
        <v>44</v>
      </c>
      <c r="B45" s="9">
        <v>5</v>
      </c>
      <c r="C45" s="9">
        <f t="shared" si="0"/>
        <v>220</v>
      </c>
      <c r="D45" s="9">
        <v>50000</v>
      </c>
      <c r="E45" s="9">
        <f t="shared" si="1"/>
        <v>2200000</v>
      </c>
    </row>
    <row r="46" spans="1:5">
      <c r="A46" s="9">
        <v>45</v>
      </c>
      <c r="B46" s="9">
        <v>5</v>
      </c>
      <c r="C46" s="9">
        <f t="shared" si="0"/>
        <v>225</v>
      </c>
      <c r="D46" s="9">
        <v>50000</v>
      </c>
      <c r="E46" s="9">
        <f t="shared" si="1"/>
        <v>2250000</v>
      </c>
    </row>
    <row r="47" spans="1:5">
      <c r="A47" s="9">
        <v>46</v>
      </c>
      <c r="B47" s="9">
        <v>5</v>
      </c>
      <c r="C47" s="9">
        <f t="shared" si="0"/>
        <v>230</v>
      </c>
      <c r="D47" s="9">
        <v>50000</v>
      </c>
      <c r="E47" s="9">
        <f t="shared" si="1"/>
        <v>2300000</v>
      </c>
    </row>
    <row r="48" spans="1:5">
      <c r="A48" s="9">
        <v>47</v>
      </c>
      <c r="B48" s="9">
        <v>5</v>
      </c>
      <c r="C48" s="9">
        <f t="shared" si="0"/>
        <v>235</v>
      </c>
      <c r="D48" s="9">
        <v>50000</v>
      </c>
      <c r="E48" s="9">
        <f t="shared" si="1"/>
        <v>2350000</v>
      </c>
    </row>
    <row r="49" spans="1:5">
      <c r="A49" s="9">
        <v>48</v>
      </c>
      <c r="B49" s="9">
        <v>5</v>
      </c>
      <c r="C49" s="9">
        <f t="shared" si="0"/>
        <v>240</v>
      </c>
      <c r="D49" s="9">
        <v>50000</v>
      </c>
      <c r="E49" s="9">
        <f t="shared" si="1"/>
        <v>2400000</v>
      </c>
    </row>
    <row r="50" spans="1:5">
      <c r="A50" s="9">
        <v>49</v>
      </c>
      <c r="B50" s="9">
        <v>5</v>
      </c>
      <c r="C50" s="9">
        <f t="shared" si="0"/>
        <v>245</v>
      </c>
      <c r="D50" s="9">
        <v>50000</v>
      </c>
      <c r="E50" s="9">
        <f t="shared" si="1"/>
        <v>2450000</v>
      </c>
    </row>
    <row r="51" spans="1:5">
      <c r="A51" s="9">
        <v>50</v>
      </c>
      <c r="B51" s="9">
        <v>5</v>
      </c>
      <c r="C51" s="9">
        <f t="shared" si="0"/>
        <v>250</v>
      </c>
      <c r="D51" s="9">
        <v>50000</v>
      </c>
      <c r="E51" s="9">
        <f t="shared" si="1"/>
        <v>2500000</v>
      </c>
    </row>
    <row r="52" spans="1:5">
      <c r="A52" s="9">
        <v>51</v>
      </c>
      <c r="B52" s="9">
        <v>5</v>
      </c>
      <c r="C52" s="9">
        <f t="shared" si="0"/>
        <v>255</v>
      </c>
      <c r="D52" s="9">
        <v>50000</v>
      </c>
      <c r="E52" s="9">
        <f t="shared" si="1"/>
        <v>2550000</v>
      </c>
    </row>
    <row r="53" spans="1:5">
      <c r="A53" s="9">
        <v>52</v>
      </c>
      <c r="B53" s="9">
        <v>5</v>
      </c>
      <c r="C53" s="9">
        <f t="shared" si="0"/>
        <v>260</v>
      </c>
      <c r="D53" s="9">
        <v>50000</v>
      </c>
      <c r="E53" s="9">
        <f t="shared" si="1"/>
        <v>2600000</v>
      </c>
    </row>
    <row r="54" spans="1:5">
      <c r="A54" s="9">
        <v>53</v>
      </c>
      <c r="B54" s="9">
        <v>5</v>
      </c>
      <c r="C54" s="9">
        <f t="shared" si="0"/>
        <v>265</v>
      </c>
      <c r="D54" s="9">
        <v>50000</v>
      </c>
      <c r="E54" s="9">
        <f t="shared" si="1"/>
        <v>2650000</v>
      </c>
    </row>
    <row r="55" spans="1:5">
      <c r="A55" s="9">
        <v>54</v>
      </c>
      <c r="B55" s="9">
        <v>5</v>
      </c>
      <c r="C55" s="9">
        <f t="shared" si="0"/>
        <v>270</v>
      </c>
      <c r="D55" s="9">
        <v>50000</v>
      </c>
      <c r="E55" s="9">
        <f t="shared" si="1"/>
        <v>2700000</v>
      </c>
    </row>
    <row r="56" spans="1:5">
      <c r="A56" s="9">
        <v>55</v>
      </c>
      <c r="B56" s="9">
        <v>5</v>
      </c>
      <c r="C56" s="9">
        <f t="shared" si="0"/>
        <v>275</v>
      </c>
      <c r="D56" s="9">
        <v>50000</v>
      </c>
      <c r="E56" s="9">
        <f t="shared" si="1"/>
        <v>2750000</v>
      </c>
    </row>
    <row r="57" spans="1:5">
      <c r="A57" s="9">
        <v>56</v>
      </c>
      <c r="B57" s="9">
        <v>5</v>
      </c>
      <c r="C57" s="9">
        <f t="shared" si="0"/>
        <v>280</v>
      </c>
      <c r="D57" s="9">
        <v>50000</v>
      </c>
      <c r="E57" s="9">
        <f t="shared" si="1"/>
        <v>2800000</v>
      </c>
    </row>
    <row r="58" spans="1:5">
      <c r="A58" s="9">
        <v>57</v>
      </c>
      <c r="B58" s="9">
        <v>5</v>
      </c>
      <c r="C58" s="9">
        <f t="shared" si="0"/>
        <v>285</v>
      </c>
      <c r="D58" s="9">
        <v>50000</v>
      </c>
      <c r="E58" s="9">
        <f t="shared" si="1"/>
        <v>2850000</v>
      </c>
    </row>
    <row r="59" spans="1:5">
      <c r="A59" s="9">
        <v>58</v>
      </c>
      <c r="B59" s="9">
        <v>5</v>
      </c>
      <c r="C59" s="9">
        <f t="shared" si="0"/>
        <v>290</v>
      </c>
      <c r="D59" s="9">
        <v>50000</v>
      </c>
      <c r="E59" s="9">
        <f t="shared" si="1"/>
        <v>2900000</v>
      </c>
    </row>
    <row r="60" spans="1:5">
      <c r="A60" s="9">
        <v>59</v>
      </c>
      <c r="B60" s="9">
        <v>5</v>
      </c>
      <c r="C60" s="9">
        <f t="shared" si="0"/>
        <v>295</v>
      </c>
      <c r="D60" s="9">
        <v>50000</v>
      </c>
      <c r="E60" s="9">
        <f t="shared" si="1"/>
        <v>2950000</v>
      </c>
    </row>
    <row r="61" spans="1:5">
      <c r="A61" s="9">
        <v>60</v>
      </c>
      <c r="B61" s="9">
        <v>5</v>
      </c>
      <c r="C61" s="9">
        <f t="shared" si="0"/>
        <v>300</v>
      </c>
      <c r="D61" s="9">
        <v>50000</v>
      </c>
      <c r="E61" s="9">
        <f t="shared" si="1"/>
        <v>3000000</v>
      </c>
    </row>
    <row r="62" spans="1:5">
      <c r="A62" s="9">
        <v>61</v>
      </c>
      <c r="B62" s="9">
        <v>5</v>
      </c>
      <c r="C62" s="9">
        <f t="shared" si="0"/>
        <v>305</v>
      </c>
      <c r="D62" s="9">
        <v>50000</v>
      </c>
      <c r="E62" s="9">
        <f t="shared" si="1"/>
        <v>3050000</v>
      </c>
    </row>
    <row r="63" spans="1:5">
      <c r="A63" s="9">
        <v>62</v>
      </c>
      <c r="B63" s="9">
        <v>5</v>
      </c>
      <c r="C63" s="9">
        <f t="shared" si="0"/>
        <v>310</v>
      </c>
      <c r="D63" s="9">
        <v>50000</v>
      </c>
      <c r="E63" s="9">
        <f t="shared" si="1"/>
        <v>3100000</v>
      </c>
    </row>
    <row r="64" spans="1:5">
      <c r="A64" s="9">
        <v>63</v>
      </c>
      <c r="B64" s="9">
        <v>5</v>
      </c>
      <c r="C64" s="9">
        <f t="shared" si="0"/>
        <v>315</v>
      </c>
      <c r="D64" s="9">
        <v>50000</v>
      </c>
      <c r="E64" s="9">
        <f t="shared" si="1"/>
        <v>3150000</v>
      </c>
    </row>
    <row r="65" spans="1:5">
      <c r="A65" s="9">
        <v>64</v>
      </c>
      <c r="B65" s="9">
        <v>5</v>
      </c>
      <c r="C65" s="9">
        <f t="shared" si="0"/>
        <v>320</v>
      </c>
      <c r="D65" s="9">
        <v>50000</v>
      </c>
      <c r="E65" s="9">
        <f t="shared" si="1"/>
        <v>3200000</v>
      </c>
    </row>
    <row r="66" spans="1:5">
      <c r="A66" s="9">
        <v>65</v>
      </c>
      <c r="B66" s="9">
        <v>5</v>
      </c>
      <c r="C66" s="9">
        <f t="shared" si="0"/>
        <v>325</v>
      </c>
      <c r="D66" s="9">
        <v>50000</v>
      </c>
      <c r="E66" s="9">
        <f t="shared" si="1"/>
        <v>3250000</v>
      </c>
    </row>
    <row r="67" spans="1:5">
      <c r="A67" s="9">
        <v>66</v>
      </c>
      <c r="B67" s="9">
        <v>5</v>
      </c>
      <c r="C67" s="9">
        <f t="shared" ref="C67:C73" si="2">A67*B67</f>
        <v>330</v>
      </c>
      <c r="D67" s="9">
        <v>50000</v>
      </c>
      <c r="E67" s="9">
        <f t="shared" ref="E67:E130" si="3">A67*D67</f>
        <v>3300000</v>
      </c>
    </row>
    <row r="68" spans="1:5">
      <c r="A68" s="9">
        <v>67</v>
      </c>
      <c r="B68" s="9">
        <v>5</v>
      </c>
      <c r="C68" s="9">
        <f t="shared" si="2"/>
        <v>335</v>
      </c>
      <c r="D68" s="9">
        <v>50000</v>
      </c>
      <c r="E68" s="9">
        <f t="shared" si="3"/>
        <v>3350000</v>
      </c>
    </row>
    <row r="69" spans="1:5">
      <c r="A69" s="9">
        <v>68</v>
      </c>
      <c r="B69" s="9">
        <v>5</v>
      </c>
      <c r="C69" s="9">
        <f t="shared" si="2"/>
        <v>340</v>
      </c>
      <c r="D69" s="9">
        <v>50000</v>
      </c>
      <c r="E69" s="9">
        <f t="shared" si="3"/>
        <v>3400000</v>
      </c>
    </row>
    <row r="70" spans="1:5">
      <c r="A70" s="9">
        <v>69</v>
      </c>
      <c r="B70" s="9">
        <v>5</v>
      </c>
      <c r="C70" s="9">
        <f t="shared" si="2"/>
        <v>345</v>
      </c>
      <c r="D70" s="9">
        <v>50000</v>
      </c>
      <c r="E70" s="9">
        <f t="shared" si="3"/>
        <v>3450000</v>
      </c>
    </row>
    <row r="71" spans="1:5">
      <c r="A71" s="9">
        <v>70</v>
      </c>
      <c r="B71" s="9">
        <v>5</v>
      </c>
      <c r="C71" s="9">
        <f t="shared" si="2"/>
        <v>350</v>
      </c>
      <c r="D71" s="9">
        <v>50000</v>
      </c>
      <c r="E71" s="9">
        <f t="shared" si="3"/>
        <v>3500000</v>
      </c>
    </row>
    <row r="72" spans="1:5">
      <c r="A72" s="9">
        <v>71</v>
      </c>
      <c r="B72" s="9">
        <v>5</v>
      </c>
      <c r="C72" s="9">
        <f t="shared" si="2"/>
        <v>355</v>
      </c>
      <c r="D72" s="9">
        <v>50000</v>
      </c>
      <c r="E72" s="9">
        <f t="shared" si="3"/>
        <v>3550000</v>
      </c>
    </row>
    <row r="73" spans="1:5">
      <c r="A73" s="9">
        <v>72</v>
      </c>
      <c r="B73" s="9">
        <v>5</v>
      </c>
      <c r="C73" s="9">
        <f t="shared" si="2"/>
        <v>360</v>
      </c>
      <c r="D73" s="9">
        <v>50000</v>
      </c>
      <c r="E73" s="9">
        <f t="shared" si="3"/>
        <v>3600000</v>
      </c>
    </row>
    <row r="74" spans="1:5">
      <c r="A74" s="9">
        <v>73</v>
      </c>
      <c r="B74" s="9">
        <v>5</v>
      </c>
      <c r="C74" s="9">
        <f t="shared" ref="C74:C79" si="4">A74*B74</f>
        <v>365</v>
      </c>
      <c r="D74" s="9">
        <v>50000</v>
      </c>
      <c r="E74" s="9">
        <f t="shared" si="3"/>
        <v>3650000</v>
      </c>
    </row>
    <row r="75" spans="1:5">
      <c r="A75" s="9">
        <v>74</v>
      </c>
      <c r="B75" s="9">
        <v>5</v>
      </c>
      <c r="C75" s="9">
        <f t="shared" si="4"/>
        <v>370</v>
      </c>
      <c r="D75" s="9">
        <v>50000</v>
      </c>
      <c r="E75" s="9">
        <f t="shared" si="3"/>
        <v>3700000</v>
      </c>
    </row>
    <row r="76" spans="1:5">
      <c r="A76" s="9">
        <v>75</v>
      </c>
      <c r="B76" s="9">
        <v>5</v>
      </c>
      <c r="C76" s="9">
        <f t="shared" si="4"/>
        <v>375</v>
      </c>
      <c r="D76" s="9">
        <v>50000</v>
      </c>
      <c r="E76" s="9">
        <f t="shared" si="3"/>
        <v>3750000</v>
      </c>
    </row>
    <row r="77" spans="1:5">
      <c r="A77" s="9">
        <v>76</v>
      </c>
      <c r="B77" s="9">
        <v>5</v>
      </c>
      <c r="C77" s="9">
        <f t="shared" si="4"/>
        <v>380</v>
      </c>
      <c r="D77" s="9">
        <v>50000</v>
      </c>
      <c r="E77" s="9">
        <f t="shared" si="3"/>
        <v>3800000</v>
      </c>
    </row>
    <row r="78" spans="1:5">
      <c r="A78" s="9">
        <v>77</v>
      </c>
      <c r="B78" s="9">
        <v>5</v>
      </c>
      <c r="C78" s="9">
        <f t="shared" si="4"/>
        <v>385</v>
      </c>
      <c r="D78" s="9">
        <v>50000</v>
      </c>
      <c r="E78" s="9">
        <f t="shared" si="3"/>
        <v>3850000</v>
      </c>
    </row>
    <row r="79" spans="1:5">
      <c r="A79" s="9">
        <v>78</v>
      </c>
      <c r="B79" s="9">
        <v>5</v>
      </c>
      <c r="C79" s="9">
        <f t="shared" si="4"/>
        <v>390</v>
      </c>
      <c r="D79" s="9">
        <v>50000</v>
      </c>
      <c r="E79" s="9">
        <f t="shared" si="3"/>
        <v>3900000</v>
      </c>
    </row>
    <row r="80" spans="1:5">
      <c r="A80" s="9">
        <v>79</v>
      </c>
      <c r="B80" s="9">
        <v>5</v>
      </c>
      <c r="C80" s="9">
        <f t="shared" ref="C80:C143" si="5">A80*B80</f>
        <v>395</v>
      </c>
      <c r="D80" s="9">
        <v>50000</v>
      </c>
      <c r="E80" s="9">
        <f t="shared" si="3"/>
        <v>3950000</v>
      </c>
    </row>
    <row r="81" spans="1:5">
      <c r="A81" s="9">
        <v>80</v>
      </c>
      <c r="B81" s="9">
        <v>5</v>
      </c>
      <c r="C81" s="9">
        <f t="shared" si="5"/>
        <v>400</v>
      </c>
      <c r="D81" s="9">
        <v>50000</v>
      </c>
      <c r="E81" s="9">
        <f t="shared" si="3"/>
        <v>4000000</v>
      </c>
    </row>
    <row r="82" spans="1:5">
      <c r="A82" s="9">
        <v>81</v>
      </c>
      <c r="B82" s="9">
        <v>5</v>
      </c>
      <c r="C82" s="9">
        <f t="shared" si="5"/>
        <v>405</v>
      </c>
      <c r="D82" s="9">
        <v>50000</v>
      </c>
      <c r="E82" s="9">
        <f t="shared" si="3"/>
        <v>4050000</v>
      </c>
    </row>
    <row r="83" spans="1:5">
      <c r="A83" s="9">
        <v>82</v>
      </c>
      <c r="B83" s="9">
        <v>5</v>
      </c>
      <c r="C83" s="9">
        <f t="shared" si="5"/>
        <v>410</v>
      </c>
      <c r="D83" s="9">
        <v>50000</v>
      </c>
      <c r="E83" s="9">
        <f t="shared" si="3"/>
        <v>4100000</v>
      </c>
    </row>
    <row r="84" spans="1:5">
      <c r="A84" s="9">
        <v>83</v>
      </c>
      <c r="B84" s="9">
        <v>5</v>
      </c>
      <c r="C84" s="9">
        <f t="shared" si="5"/>
        <v>415</v>
      </c>
      <c r="D84" s="9">
        <v>50000</v>
      </c>
      <c r="E84" s="9">
        <f t="shared" si="3"/>
        <v>4150000</v>
      </c>
    </row>
    <row r="85" spans="1:5">
      <c r="A85" s="9">
        <v>84</v>
      </c>
      <c r="B85" s="9">
        <v>5</v>
      </c>
      <c r="C85" s="9">
        <f t="shared" si="5"/>
        <v>420</v>
      </c>
      <c r="D85" s="9">
        <v>50000</v>
      </c>
      <c r="E85" s="9">
        <f t="shared" si="3"/>
        <v>4200000</v>
      </c>
    </row>
    <row r="86" spans="1:5">
      <c r="A86" s="9">
        <v>85</v>
      </c>
      <c r="B86" s="9">
        <v>5</v>
      </c>
      <c r="C86" s="9">
        <f t="shared" si="5"/>
        <v>425</v>
      </c>
      <c r="D86" s="9">
        <v>50000</v>
      </c>
      <c r="E86" s="9">
        <f t="shared" si="3"/>
        <v>4250000</v>
      </c>
    </row>
    <row r="87" spans="1:5">
      <c r="A87" s="9">
        <v>86</v>
      </c>
      <c r="B87" s="9">
        <v>5</v>
      </c>
      <c r="C87" s="9">
        <f t="shared" si="5"/>
        <v>430</v>
      </c>
      <c r="D87" s="9">
        <v>50000</v>
      </c>
      <c r="E87" s="9">
        <f t="shared" si="3"/>
        <v>4300000</v>
      </c>
    </row>
    <row r="88" spans="1:5">
      <c r="A88" s="9">
        <v>87</v>
      </c>
      <c r="B88" s="9">
        <v>5</v>
      </c>
      <c r="C88" s="9">
        <f t="shared" si="5"/>
        <v>435</v>
      </c>
      <c r="D88" s="9">
        <v>50000</v>
      </c>
      <c r="E88" s="9">
        <f t="shared" si="3"/>
        <v>4350000</v>
      </c>
    </row>
    <row r="89" spans="1:5">
      <c r="A89" s="9">
        <v>88</v>
      </c>
      <c r="B89" s="9">
        <v>5</v>
      </c>
      <c r="C89" s="9">
        <f t="shared" si="5"/>
        <v>440</v>
      </c>
      <c r="D89" s="9">
        <v>50000</v>
      </c>
      <c r="E89" s="9">
        <f t="shared" si="3"/>
        <v>4400000</v>
      </c>
    </row>
    <row r="90" spans="1:5">
      <c r="A90" s="9">
        <v>89</v>
      </c>
      <c r="B90" s="9">
        <v>5</v>
      </c>
      <c r="C90" s="9">
        <f t="shared" si="5"/>
        <v>445</v>
      </c>
      <c r="D90" s="9">
        <v>50000</v>
      </c>
      <c r="E90" s="9">
        <f t="shared" si="3"/>
        <v>4450000</v>
      </c>
    </row>
    <row r="91" spans="1:5">
      <c r="A91" s="9">
        <v>90</v>
      </c>
      <c r="B91" s="9">
        <v>5</v>
      </c>
      <c r="C91" s="9">
        <f t="shared" si="5"/>
        <v>450</v>
      </c>
      <c r="D91" s="9">
        <v>50000</v>
      </c>
      <c r="E91" s="9">
        <f t="shared" si="3"/>
        <v>4500000</v>
      </c>
    </row>
    <row r="92" spans="1:5">
      <c r="A92" s="9">
        <v>91</v>
      </c>
      <c r="B92" s="9">
        <v>5</v>
      </c>
      <c r="C92" s="9">
        <f t="shared" si="5"/>
        <v>455</v>
      </c>
      <c r="D92" s="9">
        <v>50000</v>
      </c>
      <c r="E92" s="9">
        <f t="shared" si="3"/>
        <v>4550000</v>
      </c>
    </row>
    <row r="93" spans="1:5">
      <c r="A93" s="9">
        <v>92</v>
      </c>
      <c r="B93" s="9">
        <v>5</v>
      </c>
      <c r="C93" s="9">
        <f t="shared" si="5"/>
        <v>460</v>
      </c>
      <c r="D93" s="9">
        <v>50000</v>
      </c>
      <c r="E93" s="9">
        <f t="shared" si="3"/>
        <v>4600000</v>
      </c>
    </row>
    <row r="94" spans="1:5">
      <c r="A94" s="9">
        <v>93</v>
      </c>
      <c r="B94" s="9">
        <v>5</v>
      </c>
      <c r="C94" s="9">
        <f t="shared" si="5"/>
        <v>465</v>
      </c>
      <c r="D94" s="9">
        <v>50000</v>
      </c>
      <c r="E94" s="9">
        <f t="shared" si="3"/>
        <v>4650000</v>
      </c>
    </row>
    <row r="95" spans="1:5">
      <c r="A95" s="9">
        <v>94</v>
      </c>
      <c r="B95" s="9">
        <v>5</v>
      </c>
      <c r="C95" s="9">
        <f t="shared" si="5"/>
        <v>470</v>
      </c>
      <c r="D95" s="9">
        <v>50000</v>
      </c>
      <c r="E95" s="9">
        <f t="shared" si="3"/>
        <v>4700000</v>
      </c>
    </row>
    <row r="96" spans="1:5">
      <c r="A96" s="9">
        <v>95</v>
      </c>
      <c r="B96" s="9">
        <v>5</v>
      </c>
      <c r="C96" s="9">
        <f t="shared" si="5"/>
        <v>475</v>
      </c>
      <c r="D96" s="9">
        <v>50000</v>
      </c>
      <c r="E96" s="9">
        <f t="shared" si="3"/>
        <v>4750000</v>
      </c>
    </row>
    <row r="97" spans="1:5">
      <c r="A97" s="9">
        <v>96</v>
      </c>
      <c r="B97" s="9">
        <v>5</v>
      </c>
      <c r="C97" s="9">
        <f t="shared" si="5"/>
        <v>480</v>
      </c>
      <c r="D97" s="9">
        <v>50000</v>
      </c>
      <c r="E97" s="9">
        <f t="shared" si="3"/>
        <v>4800000</v>
      </c>
    </row>
    <row r="98" spans="1:5">
      <c r="A98" s="9">
        <v>97</v>
      </c>
      <c r="B98" s="9">
        <v>5</v>
      </c>
      <c r="C98" s="9">
        <f t="shared" si="5"/>
        <v>485</v>
      </c>
      <c r="D98" s="9">
        <v>50000</v>
      </c>
      <c r="E98" s="9">
        <f t="shared" si="3"/>
        <v>4850000</v>
      </c>
    </row>
    <row r="99" spans="1:5">
      <c r="A99" s="9">
        <v>98</v>
      </c>
      <c r="B99" s="9">
        <v>5</v>
      </c>
      <c r="C99" s="9">
        <f t="shared" si="5"/>
        <v>490</v>
      </c>
      <c r="D99" s="9">
        <v>50000</v>
      </c>
      <c r="E99" s="9">
        <f t="shared" si="3"/>
        <v>4900000</v>
      </c>
    </row>
    <row r="100" spans="1:5">
      <c r="A100" s="9">
        <v>99</v>
      </c>
      <c r="B100" s="9">
        <v>5</v>
      </c>
      <c r="C100" s="9">
        <f t="shared" si="5"/>
        <v>495</v>
      </c>
      <c r="D100" s="9">
        <v>50000</v>
      </c>
      <c r="E100" s="9">
        <f t="shared" si="3"/>
        <v>4950000</v>
      </c>
    </row>
    <row r="101" spans="1:5">
      <c r="A101" s="9">
        <v>100</v>
      </c>
      <c r="B101" s="9">
        <v>5</v>
      </c>
      <c r="C101" s="9">
        <f t="shared" si="5"/>
        <v>500</v>
      </c>
      <c r="D101" s="9">
        <v>50000</v>
      </c>
      <c r="E101" s="9">
        <f t="shared" si="3"/>
        <v>5000000</v>
      </c>
    </row>
    <row r="102" spans="1:5">
      <c r="A102" s="9">
        <v>101</v>
      </c>
      <c r="B102" s="9">
        <v>5</v>
      </c>
      <c r="C102" s="9">
        <f t="shared" si="5"/>
        <v>505</v>
      </c>
      <c r="D102" s="9">
        <v>50000</v>
      </c>
      <c r="E102" s="9">
        <f t="shared" si="3"/>
        <v>5050000</v>
      </c>
    </row>
    <row r="103" spans="1:5">
      <c r="A103" s="9">
        <v>102</v>
      </c>
      <c r="B103" s="9">
        <v>5</v>
      </c>
      <c r="C103" s="9">
        <f t="shared" si="5"/>
        <v>510</v>
      </c>
      <c r="D103" s="9">
        <v>50000</v>
      </c>
      <c r="E103" s="9">
        <f t="shared" si="3"/>
        <v>5100000</v>
      </c>
    </row>
    <row r="104" spans="1:5">
      <c r="A104" s="9">
        <v>103</v>
      </c>
      <c r="B104" s="9">
        <v>5</v>
      </c>
      <c r="C104" s="9">
        <f t="shared" si="5"/>
        <v>515</v>
      </c>
      <c r="D104" s="9">
        <v>50000</v>
      </c>
      <c r="E104" s="9">
        <f t="shared" si="3"/>
        <v>5150000</v>
      </c>
    </row>
    <row r="105" spans="1:5">
      <c r="A105" s="9">
        <v>104</v>
      </c>
      <c r="B105" s="9">
        <v>5</v>
      </c>
      <c r="C105" s="9">
        <f t="shared" si="5"/>
        <v>520</v>
      </c>
      <c r="D105" s="9">
        <v>50000</v>
      </c>
      <c r="E105" s="9">
        <f t="shared" si="3"/>
        <v>5200000</v>
      </c>
    </row>
    <row r="106" spans="1:5">
      <c r="A106" s="9">
        <v>105</v>
      </c>
      <c r="B106" s="9">
        <v>5</v>
      </c>
      <c r="C106" s="9">
        <f t="shared" si="5"/>
        <v>525</v>
      </c>
      <c r="D106" s="9">
        <v>50000</v>
      </c>
      <c r="E106" s="9">
        <f t="shared" si="3"/>
        <v>5250000</v>
      </c>
    </row>
    <row r="107" spans="1:5">
      <c r="A107" s="9">
        <v>106</v>
      </c>
      <c r="B107" s="9">
        <v>5</v>
      </c>
      <c r="C107" s="9">
        <f t="shared" si="5"/>
        <v>530</v>
      </c>
      <c r="D107" s="9">
        <v>50000</v>
      </c>
      <c r="E107" s="9">
        <f t="shared" si="3"/>
        <v>5300000</v>
      </c>
    </row>
    <row r="108" spans="1:5">
      <c r="A108" s="9">
        <v>107</v>
      </c>
      <c r="B108" s="9">
        <v>5</v>
      </c>
      <c r="C108" s="9">
        <f t="shared" si="5"/>
        <v>535</v>
      </c>
      <c r="D108" s="9">
        <v>50000</v>
      </c>
      <c r="E108" s="9">
        <f t="shared" si="3"/>
        <v>5350000</v>
      </c>
    </row>
    <row r="109" spans="1:5">
      <c r="A109" s="9">
        <v>108</v>
      </c>
      <c r="B109" s="9">
        <v>5</v>
      </c>
      <c r="C109" s="9">
        <f t="shared" si="5"/>
        <v>540</v>
      </c>
      <c r="D109" s="9">
        <v>50000</v>
      </c>
      <c r="E109" s="9">
        <f t="shared" si="3"/>
        <v>5400000</v>
      </c>
    </row>
    <row r="110" spans="1:5">
      <c r="A110" s="9">
        <v>109</v>
      </c>
      <c r="B110" s="9">
        <v>5</v>
      </c>
      <c r="C110" s="9">
        <f t="shared" si="5"/>
        <v>545</v>
      </c>
      <c r="D110" s="9">
        <v>50000</v>
      </c>
      <c r="E110" s="9">
        <f t="shared" si="3"/>
        <v>5450000</v>
      </c>
    </row>
    <row r="111" spans="1:5">
      <c r="A111" s="9">
        <v>110</v>
      </c>
      <c r="B111" s="9">
        <v>5</v>
      </c>
      <c r="C111" s="9">
        <f t="shared" si="5"/>
        <v>550</v>
      </c>
      <c r="D111" s="9">
        <v>50000</v>
      </c>
      <c r="E111" s="9">
        <f t="shared" si="3"/>
        <v>5500000</v>
      </c>
    </row>
    <row r="112" spans="1:5">
      <c r="A112" s="9">
        <v>111</v>
      </c>
      <c r="B112" s="9">
        <v>5</v>
      </c>
      <c r="C112" s="9">
        <f t="shared" si="5"/>
        <v>555</v>
      </c>
      <c r="D112" s="9">
        <v>50000</v>
      </c>
      <c r="E112" s="9">
        <f t="shared" si="3"/>
        <v>5550000</v>
      </c>
    </row>
    <row r="113" spans="1:5">
      <c r="A113" s="9">
        <v>112</v>
      </c>
      <c r="B113" s="9">
        <v>5</v>
      </c>
      <c r="C113" s="9">
        <f t="shared" si="5"/>
        <v>560</v>
      </c>
      <c r="D113" s="9">
        <v>50000</v>
      </c>
      <c r="E113" s="9">
        <f t="shared" si="3"/>
        <v>5600000</v>
      </c>
    </row>
    <row r="114" spans="1:5">
      <c r="A114" s="9">
        <v>113</v>
      </c>
      <c r="B114" s="9">
        <v>5</v>
      </c>
      <c r="C114" s="9">
        <f t="shared" si="5"/>
        <v>565</v>
      </c>
      <c r="D114" s="9">
        <v>50000</v>
      </c>
      <c r="E114" s="9">
        <f t="shared" si="3"/>
        <v>5650000</v>
      </c>
    </row>
    <row r="115" spans="1:5">
      <c r="A115" s="9">
        <v>114</v>
      </c>
      <c r="B115" s="9">
        <v>5</v>
      </c>
      <c r="C115" s="9">
        <f t="shared" si="5"/>
        <v>570</v>
      </c>
      <c r="D115" s="9">
        <v>50000</v>
      </c>
      <c r="E115" s="9">
        <f t="shared" si="3"/>
        <v>5700000</v>
      </c>
    </row>
    <row r="116" spans="1:5">
      <c r="A116" s="9">
        <v>115</v>
      </c>
      <c r="B116" s="9">
        <v>5</v>
      </c>
      <c r="C116" s="9">
        <f t="shared" si="5"/>
        <v>575</v>
      </c>
      <c r="D116" s="9">
        <v>50000</v>
      </c>
      <c r="E116" s="9">
        <f t="shared" si="3"/>
        <v>5750000</v>
      </c>
    </row>
    <row r="117" spans="1:5">
      <c r="A117" s="9">
        <v>116</v>
      </c>
      <c r="B117" s="9">
        <v>5</v>
      </c>
      <c r="C117" s="9">
        <f t="shared" si="5"/>
        <v>580</v>
      </c>
      <c r="D117" s="9">
        <v>50000</v>
      </c>
      <c r="E117" s="9">
        <f t="shared" si="3"/>
        <v>5800000</v>
      </c>
    </row>
    <row r="118" spans="1:5">
      <c r="A118" s="9">
        <v>117</v>
      </c>
      <c r="B118" s="9">
        <v>5</v>
      </c>
      <c r="C118" s="9">
        <f t="shared" si="5"/>
        <v>585</v>
      </c>
      <c r="D118" s="9">
        <v>50000</v>
      </c>
      <c r="E118" s="9">
        <f t="shared" si="3"/>
        <v>5850000</v>
      </c>
    </row>
    <row r="119" spans="1:5">
      <c r="A119" s="9">
        <v>118</v>
      </c>
      <c r="B119" s="9">
        <v>5</v>
      </c>
      <c r="C119" s="9">
        <f t="shared" si="5"/>
        <v>590</v>
      </c>
      <c r="D119" s="9">
        <v>50000</v>
      </c>
      <c r="E119" s="9">
        <f t="shared" si="3"/>
        <v>5900000</v>
      </c>
    </row>
    <row r="120" spans="1:5">
      <c r="A120" s="9">
        <v>119</v>
      </c>
      <c r="B120" s="9">
        <v>5</v>
      </c>
      <c r="C120" s="9">
        <f t="shared" si="5"/>
        <v>595</v>
      </c>
      <c r="D120" s="9">
        <v>50000</v>
      </c>
      <c r="E120" s="9">
        <f t="shared" si="3"/>
        <v>5950000</v>
      </c>
    </row>
    <row r="121" spans="1:5">
      <c r="A121" s="9">
        <v>120</v>
      </c>
      <c r="B121" s="9">
        <v>5</v>
      </c>
      <c r="C121" s="9">
        <f t="shared" si="5"/>
        <v>600</v>
      </c>
      <c r="D121" s="9">
        <v>50000</v>
      </c>
      <c r="E121" s="9">
        <f t="shared" si="3"/>
        <v>6000000</v>
      </c>
    </row>
    <row r="122" spans="1:5">
      <c r="A122" s="9">
        <v>121</v>
      </c>
      <c r="B122" s="9">
        <v>5</v>
      </c>
      <c r="C122" s="9">
        <f t="shared" si="5"/>
        <v>605</v>
      </c>
      <c r="D122" s="9">
        <v>50000</v>
      </c>
      <c r="E122" s="9">
        <f t="shared" si="3"/>
        <v>6050000</v>
      </c>
    </row>
    <row r="123" spans="1:5">
      <c r="A123" s="9">
        <v>122</v>
      </c>
      <c r="B123" s="9">
        <v>5</v>
      </c>
      <c r="C123" s="9">
        <f t="shared" si="5"/>
        <v>610</v>
      </c>
      <c r="D123" s="9">
        <v>50000</v>
      </c>
      <c r="E123" s="9">
        <f t="shared" si="3"/>
        <v>6100000</v>
      </c>
    </row>
    <row r="124" spans="1:5">
      <c r="A124" s="9">
        <v>123</v>
      </c>
      <c r="B124" s="9">
        <v>5</v>
      </c>
      <c r="C124" s="9">
        <f t="shared" si="5"/>
        <v>615</v>
      </c>
      <c r="D124" s="9">
        <v>50000</v>
      </c>
      <c r="E124" s="9">
        <f t="shared" si="3"/>
        <v>6150000</v>
      </c>
    </row>
    <row r="125" spans="1:5">
      <c r="A125" s="9">
        <v>124</v>
      </c>
      <c r="B125" s="9">
        <v>5</v>
      </c>
      <c r="C125" s="9">
        <f t="shared" si="5"/>
        <v>620</v>
      </c>
      <c r="D125" s="9">
        <v>50000</v>
      </c>
      <c r="E125" s="9">
        <f t="shared" si="3"/>
        <v>6200000</v>
      </c>
    </row>
    <row r="126" spans="1:5">
      <c r="A126" s="9">
        <v>125</v>
      </c>
      <c r="B126" s="9">
        <v>5</v>
      </c>
      <c r="C126" s="9">
        <f t="shared" si="5"/>
        <v>625</v>
      </c>
      <c r="D126" s="9">
        <v>50000</v>
      </c>
      <c r="E126" s="9">
        <f t="shared" si="3"/>
        <v>6250000</v>
      </c>
    </row>
    <row r="127" spans="1:5">
      <c r="A127" s="9">
        <v>126</v>
      </c>
      <c r="B127" s="9">
        <v>5</v>
      </c>
      <c r="C127" s="9">
        <f t="shared" si="5"/>
        <v>630</v>
      </c>
      <c r="D127" s="9">
        <v>50000</v>
      </c>
      <c r="E127" s="9">
        <f t="shared" si="3"/>
        <v>6300000</v>
      </c>
    </row>
    <row r="128" spans="1:5">
      <c r="A128" s="9">
        <v>127</v>
      </c>
      <c r="B128" s="9">
        <v>5</v>
      </c>
      <c r="C128" s="9">
        <f t="shared" si="5"/>
        <v>635</v>
      </c>
      <c r="D128" s="9">
        <v>50000</v>
      </c>
      <c r="E128" s="9">
        <f t="shared" si="3"/>
        <v>6350000</v>
      </c>
    </row>
    <row r="129" spans="1:5">
      <c r="A129" s="9">
        <v>128</v>
      </c>
      <c r="B129" s="9">
        <v>5</v>
      </c>
      <c r="C129" s="9">
        <f t="shared" si="5"/>
        <v>640</v>
      </c>
      <c r="D129" s="9">
        <v>50000</v>
      </c>
      <c r="E129" s="9">
        <f t="shared" si="3"/>
        <v>6400000</v>
      </c>
    </row>
    <row r="130" spans="1:5">
      <c r="A130" s="9">
        <v>129</v>
      </c>
      <c r="B130" s="9">
        <v>5</v>
      </c>
      <c r="C130" s="9">
        <f t="shared" si="5"/>
        <v>645</v>
      </c>
      <c r="D130" s="9">
        <v>50000</v>
      </c>
      <c r="E130" s="9">
        <f t="shared" si="3"/>
        <v>6450000</v>
      </c>
    </row>
    <row r="131" spans="1:5">
      <c r="A131" s="9">
        <v>130</v>
      </c>
      <c r="B131" s="9">
        <v>5</v>
      </c>
      <c r="C131" s="9">
        <f t="shared" si="5"/>
        <v>650</v>
      </c>
      <c r="D131" s="9">
        <v>50000</v>
      </c>
      <c r="E131" s="9">
        <f t="shared" ref="E131:E194" si="6">A131*D131</f>
        <v>6500000</v>
      </c>
    </row>
    <row r="132" spans="1:5">
      <c r="A132" s="9">
        <v>131</v>
      </c>
      <c r="B132" s="9">
        <v>5</v>
      </c>
      <c r="C132" s="9">
        <f t="shared" si="5"/>
        <v>655</v>
      </c>
      <c r="D132" s="9">
        <v>50000</v>
      </c>
      <c r="E132" s="9">
        <f t="shared" si="6"/>
        <v>6550000</v>
      </c>
    </row>
    <row r="133" spans="1:5">
      <c r="A133" s="9">
        <v>132</v>
      </c>
      <c r="B133" s="9">
        <v>5</v>
      </c>
      <c r="C133" s="9">
        <f t="shared" si="5"/>
        <v>660</v>
      </c>
      <c r="D133" s="9">
        <v>50000</v>
      </c>
      <c r="E133" s="9">
        <f t="shared" si="6"/>
        <v>6600000</v>
      </c>
    </row>
    <row r="134" spans="1:5">
      <c r="A134" s="9">
        <v>133</v>
      </c>
      <c r="B134" s="9">
        <v>5</v>
      </c>
      <c r="C134" s="9">
        <f t="shared" si="5"/>
        <v>665</v>
      </c>
      <c r="D134" s="9">
        <v>50000</v>
      </c>
      <c r="E134" s="9">
        <f t="shared" si="6"/>
        <v>6650000</v>
      </c>
    </row>
    <row r="135" spans="1:5">
      <c r="A135" s="9">
        <v>134</v>
      </c>
      <c r="B135" s="9">
        <v>5</v>
      </c>
      <c r="C135" s="9">
        <f t="shared" si="5"/>
        <v>670</v>
      </c>
      <c r="D135" s="9">
        <v>50000</v>
      </c>
      <c r="E135" s="9">
        <f t="shared" si="6"/>
        <v>6700000</v>
      </c>
    </row>
    <row r="136" spans="1:5">
      <c r="A136" s="9">
        <v>135</v>
      </c>
      <c r="B136" s="9">
        <v>5</v>
      </c>
      <c r="C136" s="9">
        <f t="shared" si="5"/>
        <v>675</v>
      </c>
      <c r="D136" s="9">
        <v>50000</v>
      </c>
      <c r="E136" s="9">
        <f t="shared" si="6"/>
        <v>6750000</v>
      </c>
    </row>
    <row r="137" spans="1:5">
      <c r="A137" s="9">
        <v>136</v>
      </c>
      <c r="B137" s="9">
        <v>5</v>
      </c>
      <c r="C137" s="9">
        <f t="shared" si="5"/>
        <v>680</v>
      </c>
      <c r="D137" s="9">
        <v>50000</v>
      </c>
      <c r="E137" s="9">
        <f t="shared" si="6"/>
        <v>6800000</v>
      </c>
    </row>
    <row r="138" spans="1:5">
      <c r="A138" s="9">
        <v>137</v>
      </c>
      <c r="B138" s="9">
        <v>5</v>
      </c>
      <c r="C138" s="9">
        <f t="shared" si="5"/>
        <v>685</v>
      </c>
      <c r="D138" s="9">
        <v>50000</v>
      </c>
      <c r="E138" s="9">
        <f t="shared" si="6"/>
        <v>6850000</v>
      </c>
    </row>
    <row r="139" spans="1:5">
      <c r="A139" s="9">
        <v>138</v>
      </c>
      <c r="B139" s="9">
        <v>5</v>
      </c>
      <c r="C139" s="9">
        <f t="shared" si="5"/>
        <v>690</v>
      </c>
      <c r="D139" s="9">
        <v>50000</v>
      </c>
      <c r="E139" s="9">
        <f t="shared" si="6"/>
        <v>6900000</v>
      </c>
    </row>
    <row r="140" spans="1:5">
      <c r="A140" s="9">
        <v>139</v>
      </c>
      <c r="B140" s="9">
        <v>5</v>
      </c>
      <c r="C140" s="9">
        <f t="shared" si="5"/>
        <v>695</v>
      </c>
      <c r="D140" s="9">
        <v>50000</v>
      </c>
      <c r="E140" s="9">
        <f t="shared" si="6"/>
        <v>6950000</v>
      </c>
    </row>
    <row r="141" spans="1:5">
      <c r="A141" s="9">
        <v>140</v>
      </c>
      <c r="B141" s="9">
        <v>5</v>
      </c>
      <c r="C141" s="9">
        <f t="shared" si="5"/>
        <v>700</v>
      </c>
      <c r="D141" s="9">
        <v>50000</v>
      </c>
      <c r="E141" s="9">
        <f t="shared" si="6"/>
        <v>7000000</v>
      </c>
    </row>
    <row r="142" spans="1:5">
      <c r="A142" s="9">
        <v>141</v>
      </c>
      <c r="B142" s="9">
        <v>5</v>
      </c>
      <c r="C142" s="9">
        <f t="shared" si="5"/>
        <v>705</v>
      </c>
      <c r="D142" s="9">
        <v>50000</v>
      </c>
      <c r="E142" s="9">
        <f t="shared" si="6"/>
        <v>7050000</v>
      </c>
    </row>
    <row r="143" spans="1:5">
      <c r="A143" s="9">
        <v>142</v>
      </c>
      <c r="B143" s="9">
        <v>5</v>
      </c>
      <c r="C143" s="9">
        <f t="shared" si="5"/>
        <v>710</v>
      </c>
      <c r="D143" s="9">
        <v>50000</v>
      </c>
      <c r="E143" s="9">
        <f t="shared" si="6"/>
        <v>7100000</v>
      </c>
    </row>
    <row r="144" spans="1:5">
      <c r="A144" s="9">
        <v>143</v>
      </c>
      <c r="B144" s="9">
        <v>5</v>
      </c>
      <c r="C144" s="9">
        <f t="shared" ref="C144:C207" si="7">A144*B144</f>
        <v>715</v>
      </c>
      <c r="D144" s="9">
        <v>50000</v>
      </c>
      <c r="E144" s="9">
        <f t="shared" si="6"/>
        <v>7150000</v>
      </c>
    </row>
    <row r="145" spans="1:5">
      <c r="A145" s="9">
        <v>144</v>
      </c>
      <c r="B145" s="9">
        <v>5</v>
      </c>
      <c r="C145" s="9">
        <f t="shared" si="7"/>
        <v>720</v>
      </c>
      <c r="D145" s="9">
        <v>50000</v>
      </c>
      <c r="E145" s="9">
        <f t="shared" si="6"/>
        <v>7200000</v>
      </c>
    </row>
    <row r="146" spans="1:5">
      <c r="A146" s="9">
        <v>145</v>
      </c>
      <c r="B146" s="9">
        <v>5</v>
      </c>
      <c r="C146" s="9">
        <f t="shared" si="7"/>
        <v>725</v>
      </c>
      <c r="D146" s="9">
        <v>50000</v>
      </c>
      <c r="E146" s="9">
        <f t="shared" si="6"/>
        <v>7250000</v>
      </c>
    </row>
    <row r="147" spans="1:5">
      <c r="A147" s="9">
        <v>146</v>
      </c>
      <c r="B147" s="9">
        <v>5</v>
      </c>
      <c r="C147" s="9">
        <f t="shared" si="7"/>
        <v>730</v>
      </c>
      <c r="D147" s="9">
        <v>50000</v>
      </c>
      <c r="E147" s="9">
        <f t="shared" si="6"/>
        <v>7300000</v>
      </c>
    </row>
    <row r="148" spans="1:5">
      <c r="A148" s="9">
        <v>147</v>
      </c>
      <c r="B148" s="9">
        <v>5</v>
      </c>
      <c r="C148" s="9">
        <f t="shared" si="7"/>
        <v>735</v>
      </c>
      <c r="D148" s="9">
        <v>50000</v>
      </c>
      <c r="E148" s="9">
        <f t="shared" si="6"/>
        <v>7350000</v>
      </c>
    </row>
    <row r="149" spans="1:5">
      <c r="A149" s="9">
        <v>148</v>
      </c>
      <c r="B149" s="9">
        <v>5</v>
      </c>
      <c r="C149" s="9">
        <f t="shared" si="7"/>
        <v>740</v>
      </c>
      <c r="D149" s="9">
        <v>50000</v>
      </c>
      <c r="E149" s="9">
        <f t="shared" si="6"/>
        <v>7400000</v>
      </c>
    </row>
    <row r="150" spans="1:5">
      <c r="A150" s="9">
        <v>149</v>
      </c>
      <c r="B150" s="9">
        <v>5</v>
      </c>
      <c r="C150" s="9">
        <f t="shared" si="7"/>
        <v>745</v>
      </c>
      <c r="D150" s="9">
        <v>50000</v>
      </c>
      <c r="E150" s="9">
        <f t="shared" si="6"/>
        <v>7450000</v>
      </c>
    </row>
    <row r="151" spans="1:5">
      <c r="A151" s="9">
        <v>150</v>
      </c>
      <c r="B151" s="9">
        <v>5</v>
      </c>
      <c r="C151" s="9">
        <f t="shared" si="7"/>
        <v>750</v>
      </c>
      <c r="D151" s="9">
        <v>50000</v>
      </c>
      <c r="E151" s="9">
        <f t="shared" si="6"/>
        <v>7500000</v>
      </c>
    </row>
    <row r="152" spans="1:5">
      <c r="A152" s="9">
        <v>151</v>
      </c>
      <c r="B152" s="9">
        <v>5</v>
      </c>
      <c r="C152" s="9">
        <f t="shared" si="7"/>
        <v>755</v>
      </c>
      <c r="D152" s="9">
        <v>50000</v>
      </c>
      <c r="E152" s="9">
        <f t="shared" si="6"/>
        <v>7550000</v>
      </c>
    </row>
    <row r="153" spans="1:5">
      <c r="A153" s="9">
        <v>152</v>
      </c>
      <c r="B153" s="9">
        <v>5</v>
      </c>
      <c r="C153" s="9">
        <f t="shared" si="7"/>
        <v>760</v>
      </c>
      <c r="D153" s="9">
        <v>50000</v>
      </c>
      <c r="E153" s="9">
        <f t="shared" si="6"/>
        <v>7600000</v>
      </c>
    </row>
    <row r="154" spans="1:5">
      <c r="A154" s="9">
        <v>153</v>
      </c>
      <c r="B154" s="9">
        <v>5</v>
      </c>
      <c r="C154" s="9">
        <f t="shared" si="7"/>
        <v>765</v>
      </c>
      <c r="D154" s="9">
        <v>50000</v>
      </c>
      <c r="E154" s="9">
        <f t="shared" si="6"/>
        <v>7650000</v>
      </c>
    </row>
    <row r="155" spans="1:5">
      <c r="A155" s="9">
        <v>154</v>
      </c>
      <c r="B155" s="9">
        <v>5</v>
      </c>
      <c r="C155" s="9">
        <f t="shared" si="7"/>
        <v>770</v>
      </c>
      <c r="D155" s="9">
        <v>50000</v>
      </c>
      <c r="E155" s="9">
        <f t="shared" si="6"/>
        <v>7700000</v>
      </c>
    </row>
    <row r="156" spans="1:5">
      <c r="A156" s="9">
        <v>155</v>
      </c>
      <c r="B156" s="9">
        <v>5</v>
      </c>
      <c r="C156" s="9">
        <f t="shared" si="7"/>
        <v>775</v>
      </c>
      <c r="D156" s="9">
        <v>50000</v>
      </c>
      <c r="E156" s="9">
        <f t="shared" si="6"/>
        <v>7750000</v>
      </c>
    </row>
    <row r="157" spans="1:5">
      <c r="A157" s="9">
        <v>156</v>
      </c>
      <c r="B157" s="9">
        <v>5</v>
      </c>
      <c r="C157" s="9">
        <f t="shared" si="7"/>
        <v>780</v>
      </c>
      <c r="D157" s="9">
        <v>50000</v>
      </c>
      <c r="E157" s="9">
        <f t="shared" si="6"/>
        <v>7800000</v>
      </c>
    </row>
    <row r="158" spans="1:5">
      <c r="A158" s="9">
        <v>157</v>
      </c>
      <c r="B158" s="9">
        <v>5</v>
      </c>
      <c r="C158" s="9">
        <f t="shared" si="7"/>
        <v>785</v>
      </c>
      <c r="D158" s="9">
        <v>50000</v>
      </c>
      <c r="E158" s="9">
        <f t="shared" si="6"/>
        <v>7850000</v>
      </c>
    </row>
    <row r="159" spans="1:5">
      <c r="A159" s="9">
        <v>158</v>
      </c>
      <c r="B159" s="9">
        <v>5</v>
      </c>
      <c r="C159" s="9">
        <f t="shared" si="7"/>
        <v>790</v>
      </c>
      <c r="D159" s="9">
        <v>50000</v>
      </c>
      <c r="E159" s="9">
        <f t="shared" si="6"/>
        <v>7900000</v>
      </c>
    </row>
    <row r="160" spans="1:5">
      <c r="A160" s="9">
        <v>159</v>
      </c>
      <c r="B160" s="9">
        <v>5</v>
      </c>
      <c r="C160" s="9">
        <f t="shared" si="7"/>
        <v>795</v>
      </c>
      <c r="D160" s="9">
        <v>50000</v>
      </c>
      <c r="E160" s="9">
        <f t="shared" si="6"/>
        <v>7950000</v>
      </c>
    </row>
    <row r="161" spans="1:5">
      <c r="A161" s="9">
        <v>160</v>
      </c>
      <c r="B161" s="9">
        <v>5</v>
      </c>
      <c r="C161" s="9">
        <f t="shared" si="7"/>
        <v>800</v>
      </c>
      <c r="D161" s="9">
        <v>50000</v>
      </c>
      <c r="E161" s="9">
        <f t="shared" si="6"/>
        <v>8000000</v>
      </c>
    </row>
    <row r="162" spans="1:5">
      <c r="A162" s="9">
        <v>161</v>
      </c>
      <c r="B162" s="9">
        <v>5</v>
      </c>
      <c r="C162" s="9">
        <f t="shared" si="7"/>
        <v>805</v>
      </c>
      <c r="D162" s="9">
        <v>50000</v>
      </c>
      <c r="E162" s="9">
        <f t="shared" si="6"/>
        <v>8050000</v>
      </c>
    </row>
    <row r="163" spans="1:5">
      <c r="A163" s="9">
        <v>162</v>
      </c>
      <c r="B163" s="9">
        <v>5</v>
      </c>
      <c r="C163" s="9">
        <f t="shared" si="7"/>
        <v>810</v>
      </c>
      <c r="D163" s="9">
        <v>50000</v>
      </c>
      <c r="E163" s="9">
        <f t="shared" si="6"/>
        <v>8100000</v>
      </c>
    </row>
    <row r="164" spans="1:5">
      <c r="A164" s="9">
        <v>163</v>
      </c>
      <c r="B164" s="9">
        <v>5</v>
      </c>
      <c r="C164" s="9">
        <f t="shared" si="7"/>
        <v>815</v>
      </c>
      <c r="D164" s="9">
        <v>50000</v>
      </c>
      <c r="E164" s="9">
        <f t="shared" si="6"/>
        <v>8150000</v>
      </c>
    </row>
    <row r="165" spans="1:5">
      <c r="A165" s="9">
        <v>164</v>
      </c>
      <c r="B165" s="9">
        <v>5</v>
      </c>
      <c r="C165" s="9">
        <f t="shared" si="7"/>
        <v>820</v>
      </c>
      <c r="D165" s="9">
        <v>50000</v>
      </c>
      <c r="E165" s="9">
        <f t="shared" si="6"/>
        <v>8200000</v>
      </c>
    </row>
    <row r="166" spans="1:5">
      <c r="A166" s="9">
        <v>165</v>
      </c>
      <c r="B166" s="9">
        <v>5</v>
      </c>
      <c r="C166" s="9">
        <f t="shared" si="7"/>
        <v>825</v>
      </c>
      <c r="D166" s="9">
        <v>50000</v>
      </c>
      <c r="E166" s="9">
        <f t="shared" si="6"/>
        <v>8250000</v>
      </c>
    </row>
    <row r="167" spans="1:5">
      <c r="A167" s="9">
        <v>166</v>
      </c>
      <c r="B167" s="9">
        <v>5</v>
      </c>
      <c r="C167" s="9">
        <f t="shared" si="7"/>
        <v>830</v>
      </c>
      <c r="D167" s="9">
        <v>50000</v>
      </c>
      <c r="E167" s="9">
        <f t="shared" si="6"/>
        <v>8300000</v>
      </c>
    </row>
    <row r="168" spans="1:5">
      <c r="A168" s="9">
        <v>167</v>
      </c>
      <c r="B168" s="9">
        <v>5</v>
      </c>
      <c r="C168" s="9">
        <f t="shared" si="7"/>
        <v>835</v>
      </c>
      <c r="D168" s="9">
        <v>50000</v>
      </c>
      <c r="E168" s="9">
        <f t="shared" si="6"/>
        <v>8350000</v>
      </c>
    </row>
    <row r="169" spans="1:5">
      <c r="A169" s="9">
        <v>168</v>
      </c>
      <c r="B169" s="9">
        <v>5</v>
      </c>
      <c r="C169" s="9">
        <f t="shared" si="7"/>
        <v>840</v>
      </c>
      <c r="D169" s="9">
        <v>50000</v>
      </c>
      <c r="E169" s="9">
        <f t="shared" si="6"/>
        <v>8400000</v>
      </c>
    </row>
    <row r="170" spans="1:5">
      <c r="A170" s="9">
        <v>169</v>
      </c>
      <c r="B170" s="9">
        <v>5</v>
      </c>
      <c r="C170" s="9">
        <f t="shared" si="7"/>
        <v>845</v>
      </c>
      <c r="D170" s="9">
        <v>50000</v>
      </c>
      <c r="E170" s="9">
        <f t="shared" si="6"/>
        <v>8450000</v>
      </c>
    </row>
    <row r="171" spans="1:5">
      <c r="A171" s="9">
        <v>170</v>
      </c>
      <c r="B171" s="9">
        <v>5</v>
      </c>
      <c r="C171" s="9">
        <f t="shared" si="7"/>
        <v>850</v>
      </c>
      <c r="D171" s="9">
        <v>50000</v>
      </c>
      <c r="E171" s="9">
        <f t="shared" si="6"/>
        <v>8500000</v>
      </c>
    </row>
    <row r="172" spans="1:5">
      <c r="A172" s="9">
        <v>171</v>
      </c>
      <c r="B172" s="9">
        <v>5</v>
      </c>
      <c r="C172" s="9">
        <f t="shared" si="7"/>
        <v>855</v>
      </c>
      <c r="D172" s="9">
        <v>50000</v>
      </c>
      <c r="E172" s="9">
        <f t="shared" si="6"/>
        <v>8550000</v>
      </c>
    </row>
    <row r="173" spans="1:5">
      <c r="A173" s="9">
        <v>172</v>
      </c>
      <c r="B173" s="9">
        <v>5</v>
      </c>
      <c r="C173" s="9">
        <f t="shared" si="7"/>
        <v>860</v>
      </c>
      <c r="D173" s="9">
        <v>50000</v>
      </c>
      <c r="E173" s="9">
        <f t="shared" si="6"/>
        <v>8600000</v>
      </c>
    </row>
    <row r="174" spans="1:5">
      <c r="A174" s="9">
        <v>173</v>
      </c>
      <c r="B174" s="9">
        <v>5</v>
      </c>
      <c r="C174" s="9">
        <f t="shared" si="7"/>
        <v>865</v>
      </c>
      <c r="D174" s="9">
        <v>50000</v>
      </c>
      <c r="E174" s="9">
        <f t="shared" si="6"/>
        <v>8650000</v>
      </c>
    </row>
    <row r="175" spans="1:5">
      <c r="A175" s="9">
        <v>174</v>
      </c>
      <c r="B175" s="9">
        <v>5</v>
      </c>
      <c r="C175" s="9">
        <f t="shared" si="7"/>
        <v>870</v>
      </c>
      <c r="D175" s="9">
        <v>50000</v>
      </c>
      <c r="E175" s="9">
        <f t="shared" si="6"/>
        <v>8700000</v>
      </c>
    </row>
    <row r="176" spans="1:5">
      <c r="A176" s="9">
        <v>175</v>
      </c>
      <c r="B176" s="9">
        <v>5</v>
      </c>
      <c r="C176" s="9">
        <f t="shared" si="7"/>
        <v>875</v>
      </c>
      <c r="D176" s="9">
        <v>50000</v>
      </c>
      <c r="E176" s="9">
        <f t="shared" si="6"/>
        <v>8750000</v>
      </c>
    </row>
    <row r="177" spans="1:5">
      <c r="A177" s="9">
        <v>176</v>
      </c>
      <c r="B177" s="9">
        <v>5</v>
      </c>
      <c r="C177" s="9">
        <f t="shared" si="7"/>
        <v>880</v>
      </c>
      <c r="D177" s="9">
        <v>50000</v>
      </c>
      <c r="E177" s="9">
        <f t="shared" si="6"/>
        <v>8800000</v>
      </c>
    </row>
    <row r="178" spans="1:5">
      <c r="A178" s="9">
        <v>177</v>
      </c>
      <c r="B178" s="9">
        <v>5</v>
      </c>
      <c r="C178" s="9">
        <f t="shared" si="7"/>
        <v>885</v>
      </c>
      <c r="D178" s="9">
        <v>50000</v>
      </c>
      <c r="E178" s="9">
        <f t="shared" si="6"/>
        <v>8850000</v>
      </c>
    </row>
    <row r="179" spans="1:5">
      <c r="A179" s="9">
        <v>178</v>
      </c>
      <c r="B179" s="9">
        <v>5</v>
      </c>
      <c r="C179" s="9">
        <f t="shared" si="7"/>
        <v>890</v>
      </c>
      <c r="D179" s="9">
        <v>50000</v>
      </c>
      <c r="E179" s="9">
        <f t="shared" si="6"/>
        <v>8900000</v>
      </c>
    </row>
    <row r="180" spans="1:5">
      <c r="A180" s="9">
        <v>179</v>
      </c>
      <c r="B180" s="9">
        <v>5</v>
      </c>
      <c r="C180" s="9">
        <f t="shared" si="7"/>
        <v>895</v>
      </c>
      <c r="D180" s="9">
        <v>50000</v>
      </c>
      <c r="E180" s="9">
        <f t="shared" si="6"/>
        <v>8950000</v>
      </c>
    </row>
    <row r="181" spans="1:5">
      <c r="A181" s="9">
        <v>180</v>
      </c>
      <c r="B181" s="9">
        <v>5</v>
      </c>
      <c r="C181" s="9">
        <f t="shared" si="7"/>
        <v>900</v>
      </c>
      <c r="D181" s="9">
        <v>50000</v>
      </c>
      <c r="E181" s="9">
        <f t="shared" si="6"/>
        <v>9000000</v>
      </c>
    </row>
    <row r="182" spans="1:5">
      <c r="A182" s="9">
        <v>181</v>
      </c>
      <c r="B182" s="9">
        <v>5</v>
      </c>
      <c r="C182" s="9">
        <f t="shared" si="7"/>
        <v>905</v>
      </c>
      <c r="D182" s="9">
        <v>50000</v>
      </c>
      <c r="E182" s="9">
        <f t="shared" si="6"/>
        <v>9050000</v>
      </c>
    </row>
    <row r="183" spans="1:5">
      <c r="A183" s="9">
        <v>182</v>
      </c>
      <c r="B183" s="9">
        <v>5</v>
      </c>
      <c r="C183" s="9">
        <f t="shared" si="7"/>
        <v>910</v>
      </c>
      <c r="D183" s="9">
        <v>50000</v>
      </c>
      <c r="E183" s="9">
        <f t="shared" si="6"/>
        <v>9100000</v>
      </c>
    </row>
    <row r="184" spans="1:5">
      <c r="A184" s="9">
        <v>183</v>
      </c>
      <c r="B184" s="9">
        <v>5</v>
      </c>
      <c r="C184" s="9">
        <f t="shared" si="7"/>
        <v>915</v>
      </c>
      <c r="D184" s="9">
        <v>50000</v>
      </c>
      <c r="E184" s="9">
        <f t="shared" si="6"/>
        <v>9150000</v>
      </c>
    </row>
    <row r="185" spans="1:5">
      <c r="A185" s="9">
        <v>184</v>
      </c>
      <c r="B185" s="9">
        <v>5</v>
      </c>
      <c r="C185" s="9">
        <f t="shared" si="7"/>
        <v>920</v>
      </c>
      <c r="D185" s="9">
        <v>50000</v>
      </c>
      <c r="E185" s="9">
        <f t="shared" si="6"/>
        <v>9200000</v>
      </c>
    </row>
    <row r="186" spans="1:5">
      <c r="A186" s="9">
        <v>185</v>
      </c>
      <c r="B186" s="9">
        <v>5</v>
      </c>
      <c r="C186" s="9">
        <f t="shared" si="7"/>
        <v>925</v>
      </c>
      <c r="D186" s="9">
        <v>50000</v>
      </c>
      <c r="E186" s="9">
        <f t="shared" si="6"/>
        <v>9250000</v>
      </c>
    </row>
    <row r="187" spans="1:5">
      <c r="A187" s="9">
        <v>186</v>
      </c>
      <c r="B187" s="9">
        <v>5</v>
      </c>
      <c r="C187" s="9">
        <f t="shared" si="7"/>
        <v>930</v>
      </c>
      <c r="D187" s="9">
        <v>50000</v>
      </c>
      <c r="E187" s="9">
        <f t="shared" si="6"/>
        <v>9300000</v>
      </c>
    </row>
    <row r="188" spans="1:5">
      <c r="A188" s="9">
        <v>187</v>
      </c>
      <c r="B188" s="9">
        <v>5</v>
      </c>
      <c r="C188" s="9">
        <f t="shared" si="7"/>
        <v>935</v>
      </c>
      <c r="D188" s="9">
        <v>50000</v>
      </c>
      <c r="E188" s="9">
        <f t="shared" si="6"/>
        <v>9350000</v>
      </c>
    </row>
    <row r="189" spans="1:5">
      <c r="A189" s="9">
        <v>188</v>
      </c>
      <c r="B189" s="9">
        <v>5</v>
      </c>
      <c r="C189" s="9">
        <f t="shared" si="7"/>
        <v>940</v>
      </c>
      <c r="D189" s="9">
        <v>50000</v>
      </c>
      <c r="E189" s="9">
        <f t="shared" si="6"/>
        <v>9400000</v>
      </c>
    </row>
    <row r="190" spans="1:5">
      <c r="A190" s="9">
        <v>189</v>
      </c>
      <c r="B190" s="9">
        <v>5</v>
      </c>
      <c r="C190" s="9">
        <f t="shared" si="7"/>
        <v>945</v>
      </c>
      <c r="D190" s="9">
        <v>50000</v>
      </c>
      <c r="E190" s="9">
        <f t="shared" si="6"/>
        <v>9450000</v>
      </c>
    </row>
    <row r="191" spans="1:5">
      <c r="A191" s="9">
        <v>190</v>
      </c>
      <c r="B191" s="9">
        <v>5</v>
      </c>
      <c r="C191" s="9">
        <f t="shared" si="7"/>
        <v>950</v>
      </c>
      <c r="D191" s="9">
        <v>50000</v>
      </c>
      <c r="E191" s="9">
        <f t="shared" si="6"/>
        <v>9500000</v>
      </c>
    </row>
    <row r="192" spans="1:5">
      <c r="A192" s="9">
        <v>191</v>
      </c>
      <c r="B192" s="9">
        <v>5</v>
      </c>
      <c r="C192" s="9">
        <f t="shared" si="7"/>
        <v>955</v>
      </c>
      <c r="D192" s="9">
        <v>50000</v>
      </c>
      <c r="E192" s="9">
        <f t="shared" si="6"/>
        <v>9550000</v>
      </c>
    </row>
    <row r="193" spans="1:5">
      <c r="A193" s="9">
        <v>192</v>
      </c>
      <c r="B193" s="9">
        <v>5</v>
      </c>
      <c r="C193" s="9">
        <f t="shared" si="7"/>
        <v>960</v>
      </c>
      <c r="D193" s="9">
        <v>50000</v>
      </c>
      <c r="E193" s="9">
        <f t="shared" si="6"/>
        <v>9600000</v>
      </c>
    </row>
    <row r="194" spans="1:5">
      <c r="A194" s="9">
        <v>193</v>
      </c>
      <c r="B194" s="9">
        <v>5</v>
      </c>
      <c r="C194" s="9">
        <f t="shared" si="7"/>
        <v>965</v>
      </c>
      <c r="D194" s="9">
        <v>50000</v>
      </c>
      <c r="E194" s="9">
        <f t="shared" si="6"/>
        <v>9650000</v>
      </c>
    </row>
    <row r="195" spans="1:5">
      <c r="A195" s="9">
        <v>194</v>
      </c>
      <c r="B195" s="9">
        <v>5</v>
      </c>
      <c r="C195" s="9">
        <f t="shared" si="7"/>
        <v>970</v>
      </c>
      <c r="D195" s="9">
        <v>50000</v>
      </c>
      <c r="E195" s="9">
        <f t="shared" ref="E195:E258" si="8">A195*D195</f>
        <v>9700000</v>
      </c>
    </row>
    <row r="196" spans="1:5">
      <c r="A196" s="9">
        <v>195</v>
      </c>
      <c r="B196" s="9">
        <v>5</v>
      </c>
      <c r="C196" s="9">
        <f t="shared" si="7"/>
        <v>975</v>
      </c>
      <c r="D196" s="9">
        <v>50000</v>
      </c>
      <c r="E196" s="9">
        <f t="shared" si="8"/>
        <v>9750000</v>
      </c>
    </row>
    <row r="197" spans="1:5">
      <c r="A197" s="9">
        <v>196</v>
      </c>
      <c r="B197" s="9">
        <v>5</v>
      </c>
      <c r="C197" s="9">
        <f t="shared" si="7"/>
        <v>980</v>
      </c>
      <c r="D197" s="9">
        <v>50000</v>
      </c>
      <c r="E197" s="9">
        <f t="shared" si="8"/>
        <v>9800000</v>
      </c>
    </row>
    <row r="198" spans="1:5">
      <c r="A198" s="9">
        <v>197</v>
      </c>
      <c r="B198" s="9">
        <v>5</v>
      </c>
      <c r="C198" s="9">
        <f t="shared" si="7"/>
        <v>985</v>
      </c>
      <c r="D198" s="9">
        <v>50000</v>
      </c>
      <c r="E198" s="9">
        <f t="shared" si="8"/>
        <v>9850000</v>
      </c>
    </row>
    <row r="199" spans="1:5">
      <c r="A199" s="9">
        <v>198</v>
      </c>
      <c r="B199" s="9">
        <v>5</v>
      </c>
      <c r="C199" s="9">
        <f t="shared" si="7"/>
        <v>990</v>
      </c>
      <c r="D199" s="9">
        <v>50000</v>
      </c>
      <c r="E199" s="9">
        <f t="shared" si="8"/>
        <v>9900000</v>
      </c>
    </row>
    <row r="200" spans="1:5">
      <c r="A200" s="9">
        <v>199</v>
      </c>
      <c r="B200" s="9">
        <v>5</v>
      </c>
      <c r="C200" s="9">
        <f t="shared" si="7"/>
        <v>995</v>
      </c>
      <c r="D200" s="9">
        <v>50000</v>
      </c>
      <c r="E200" s="9">
        <f t="shared" si="8"/>
        <v>9950000</v>
      </c>
    </row>
    <row r="201" spans="1:5">
      <c r="A201" s="9">
        <v>200</v>
      </c>
      <c r="B201" s="9">
        <v>5</v>
      </c>
      <c r="C201" s="9">
        <f t="shared" si="7"/>
        <v>1000</v>
      </c>
      <c r="D201" s="9">
        <v>50000</v>
      </c>
      <c r="E201" s="9">
        <f t="shared" si="8"/>
        <v>10000000</v>
      </c>
    </row>
    <row r="202" spans="1:5">
      <c r="A202" s="9">
        <v>201</v>
      </c>
      <c r="B202" s="9">
        <v>5</v>
      </c>
      <c r="C202" s="9">
        <f t="shared" si="7"/>
        <v>1005</v>
      </c>
      <c r="D202" s="9">
        <v>50000</v>
      </c>
      <c r="E202" s="9">
        <f t="shared" si="8"/>
        <v>10050000</v>
      </c>
    </row>
    <row r="203" spans="1:5">
      <c r="A203" s="9">
        <v>202</v>
      </c>
      <c r="B203" s="9">
        <v>5</v>
      </c>
      <c r="C203" s="9">
        <f t="shared" si="7"/>
        <v>1010</v>
      </c>
      <c r="D203" s="9">
        <v>50000</v>
      </c>
      <c r="E203" s="9">
        <f t="shared" si="8"/>
        <v>10100000</v>
      </c>
    </row>
    <row r="204" spans="1:5">
      <c r="A204" s="9">
        <v>203</v>
      </c>
      <c r="B204" s="9">
        <v>5</v>
      </c>
      <c r="C204" s="9">
        <f t="shared" si="7"/>
        <v>1015</v>
      </c>
      <c r="D204" s="9">
        <v>50000</v>
      </c>
      <c r="E204" s="9">
        <f t="shared" si="8"/>
        <v>10150000</v>
      </c>
    </row>
    <row r="205" spans="1:5">
      <c r="A205" s="9">
        <v>204</v>
      </c>
      <c r="B205" s="9">
        <v>5</v>
      </c>
      <c r="C205" s="9">
        <f t="shared" si="7"/>
        <v>1020</v>
      </c>
      <c r="D205" s="9">
        <v>50000</v>
      </c>
      <c r="E205" s="9">
        <f t="shared" si="8"/>
        <v>10200000</v>
      </c>
    </row>
    <row r="206" spans="1:5">
      <c r="A206" s="9">
        <v>205</v>
      </c>
      <c r="B206" s="9">
        <v>5</v>
      </c>
      <c r="C206" s="9">
        <f t="shared" si="7"/>
        <v>1025</v>
      </c>
      <c r="D206" s="9">
        <v>50000</v>
      </c>
      <c r="E206" s="9">
        <f t="shared" si="8"/>
        <v>10250000</v>
      </c>
    </row>
    <row r="207" spans="1:5">
      <c r="A207" s="9">
        <v>206</v>
      </c>
      <c r="B207" s="9">
        <v>5</v>
      </c>
      <c r="C207" s="9">
        <f t="shared" si="7"/>
        <v>1030</v>
      </c>
      <c r="D207" s="9">
        <v>50000</v>
      </c>
      <c r="E207" s="9">
        <f t="shared" si="8"/>
        <v>10300000</v>
      </c>
    </row>
    <row r="208" spans="1:5">
      <c r="A208" s="9">
        <v>207</v>
      </c>
      <c r="B208" s="9">
        <v>5</v>
      </c>
      <c r="C208" s="9">
        <f t="shared" ref="C208:C271" si="9">A208*B208</f>
        <v>1035</v>
      </c>
      <c r="D208" s="9">
        <v>50000</v>
      </c>
      <c r="E208" s="9">
        <f t="shared" si="8"/>
        <v>10350000</v>
      </c>
    </row>
    <row r="209" spans="1:5">
      <c r="A209" s="9">
        <v>208</v>
      </c>
      <c r="B209" s="9">
        <v>5</v>
      </c>
      <c r="C209" s="9">
        <f t="shared" si="9"/>
        <v>1040</v>
      </c>
      <c r="D209" s="9">
        <v>50000</v>
      </c>
      <c r="E209" s="9">
        <f t="shared" si="8"/>
        <v>10400000</v>
      </c>
    </row>
    <row r="210" spans="1:5">
      <c r="A210" s="9">
        <v>209</v>
      </c>
      <c r="B210" s="9">
        <v>5</v>
      </c>
      <c r="C210" s="9">
        <f t="shared" si="9"/>
        <v>1045</v>
      </c>
      <c r="D210" s="9">
        <v>50000</v>
      </c>
      <c r="E210" s="9">
        <f t="shared" si="8"/>
        <v>10450000</v>
      </c>
    </row>
    <row r="211" spans="1:5">
      <c r="A211" s="9">
        <v>210</v>
      </c>
      <c r="B211" s="9">
        <v>5</v>
      </c>
      <c r="C211" s="9">
        <f t="shared" si="9"/>
        <v>1050</v>
      </c>
      <c r="D211" s="9">
        <v>50000</v>
      </c>
      <c r="E211" s="9">
        <f t="shared" si="8"/>
        <v>10500000</v>
      </c>
    </row>
    <row r="212" spans="1:5">
      <c r="A212" s="9">
        <v>211</v>
      </c>
      <c r="B212" s="9">
        <v>5</v>
      </c>
      <c r="C212" s="9">
        <f t="shared" si="9"/>
        <v>1055</v>
      </c>
      <c r="D212" s="9">
        <v>50000</v>
      </c>
      <c r="E212" s="9">
        <f t="shared" si="8"/>
        <v>10550000</v>
      </c>
    </row>
    <row r="213" spans="1:5">
      <c r="A213" s="9">
        <v>212</v>
      </c>
      <c r="B213" s="9">
        <v>5</v>
      </c>
      <c r="C213" s="9">
        <f t="shared" si="9"/>
        <v>1060</v>
      </c>
      <c r="D213" s="9">
        <v>50000</v>
      </c>
      <c r="E213" s="9">
        <f t="shared" si="8"/>
        <v>10600000</v>
      </c>
    </row>
    <row r="214" spans="1:5">
      <c r="A214" s="9">
        <v>213</v>
      </c>
      <c r="B214" s="9">
        <v>5</v>
      </c>
      <c r="C214" s="9">
        <f t="shared" si="9"/>
        <v>1065</v>
      </c>
      <c r="D214" s="9">
        <v>50000</v>
      </c>
      <c r="E214" s="9">
        <f t="shared" si="8"/>
        <v>10650000</v>
      </c>
    </row>
    <row r="215" spans="1:5">
      <c r="A215" s="9">
        <v>214</v>
      </c>
      <c r="B215" s="9">
        <v>5</v>
      </c>
      <c r="C215" s="9">
        <f t="shared" si="9"/>
        <v>1070</v>
      </c>
      <c r="D215" s="9">
        <v>50000</v>
      </c>
      <c r="E215" s="9">
        <f t="shared" si="8"/>
        <v>10700000</v>
      </c>
    </row>
    <row r="216" spans="1:5">
      <c r="A216" s="9">
        <v>215</v>
      </c>
      <c r="B216" s="9">
        <v>5</v>
      </c>
      <c r="C216" s="9">
        <f t="shared" si="9"/>
        <v>1075</v>
      </c>
      <c r="D216" s="9">
        <v>50000</v>
      </c>
      <c r="E216" s="9">
        <f t="shared" si="8"/>
        <v>10750000</v>
      </c>
    </row>
    <row r="217" spans="1:5">
      <c r="A217" s="9">
        <v>216</v>
      </c>
      <c r="B217" s="9">
        <v>5</v>
      </c>
      <c r="C217" s="9">
        <f t="shared" si="9"/>
        <v>1080</v>
      </c>
      <c r="D217" s="9">
        <v>50000</v>
      </c>
      <c r="E217" s="9">
        <f t="shared" si="8"/>
        <v>10800000</v>
      </c>
    </row>
    <row r="218" spans="1:5">
      <c r="A218" s="9">
        <v>217</v>
      </c>
      <c r="B218" s="9">
        <v>5</v>
      </c>
      <c r="C218" s="9">
        <f t="shared" si="9"/>
        <v>1085</v>
      </c>
      <c r="D218" s="9">
        <v>50000</v>
      </c>
      <c r="E218" s="9">
        <f t="shared" si="8"/>
        <v>10850000</v>
      </c>
    </row>
    <row r="219" spans="1:5">
      <c r="A219" s="9">
        <v>218</v>
      </c>
      <c r="B219" s="9">
        <v>5</v>
      </c>
      <c r="C219" s="9">
        <f t="shared" si="9"/>
        <v>1090</v>
      </c>
      <c r="D219" s="9">
        <v>50000</v>
      </c>
      <c r="E219" s="9">
        <f t="shared" si="8"/>
        <v>10900000</v>
      </c>
    </row>
    <row r="220" spans="1:5">
      <c r="A220" s="9">
        <v>219</v>
      </c>
      <c r="B220" s="9">
        <v>5</v>
      </c>
      <c r="C220" s="9">
        <f t="shared" si="9"/>
        <v>1095</v>
      </c>
      <c r="D220" s="9">
        <v>50000</v>
      </c>
      <c r="E220" s="9">
        <f t="shared" si="8"/>
        <v>10950000</v>
      </c>
    </row>
    <row r="221" spans="1:5">
      <c r="A221" s="9">
        <v>220</v>
      </c>
      <c r="B221" s="9">
        <v>5</v>
      </c>
      <c r="C221" s="9">
        <f t="shared" si="9"/>
        <v>1100</v>
      </c>
      <c r="D221" s="9">
        <v>50000</v>
      </c>
      <c r="E221" s="9">
        <f t="shared" si="8"/>
        <v>11000000</v>
      </c>
    </row>
    <row r="222" spans="1:5">
      <c r="A222" s="9">
        <v>221</v>
      </c>
      <c r="B222" s="9">
        <v>5</v>
      </c>
      <c r="C222" s="9">
        <f t="shared" si="9"/>
        <v>1105</v>
      </c>
      <c r="D222" s="9">
        <v>50000</v>
      </c>
      <c r="E222" s="9">
        <f t="shared" si="8"/>
        <v>11050000</v>
      </c>
    </row>
    <row r="223" spans="1:5">
      <c r="A223" s="9">
        <v>222</v>
      </c>
      <c r="B223" s="9">
        <v>5</v>
      </c>
      <c r="C223" s="9">
        <f t="shared" si="9"/>
        <v>1110</v>
      </c>
      <c r="D223" s="9">
        <v>50000</v>
      </c>
      <c r="E223" s="9">
        <f t="shared" si="8"/>
        <v>11100000</v>
      </c>
    </row>
    <row r="224" spans="1:5">
      <c r="A224" s="9">
        <v>223</v>
      </c>
      <c r="B224" s="9">
        <v>5</v>
      </c>
      <c r="C224" s="9">
        <f t="shared" si="9"/>
        <v>1115</v>
      </c>
      <c r="D224" s="9">
        <v>50000</v>
      </c>
      <c r="E224" s="9">
        <f t="shared" si="8"/>
        <v>11150000</v>
      </c>
    </row>
    <row r="225" spans="1:5">
      <c r="A225" s="9">
        <v>224</v>
      </c>
      <c r="B225" s="9">
        <v>5</v>
      </c>
      <c r="C225" s="9">
        <f t="shared" si="9"/>
        <v>1120</v>
      </c>
      <c r="D225" s="9">
        <v>50000</v>
      </c>
      <c r="E225" s="9">
        <f t="shared" si="8"/>
        <v>11200000</v>
      </c>
    </row>
    <row r="226" spans="1:5">
      <c r="A226" s="9">
        <v>225</v>
      </c>
      <c r="B226" s="9">
        <v>5</v>
      </c>
      <c r="C226" s="9">
        <f t="shared" si="9"/>
        <v>1125</v>
      </c>
      <c r="D226" s="9">
        <v>50000</v>
      </c>
      <c r="E226" s="9">
        <f t="shared" si="8"/>
        <v>11250000</v>
      </c>
    </row>
    <row r="227" spans="1:5">
      <c r="A227" s="9">
        <v>226</v>
      </c>
      <c r="B227" s="9">
        <v>5</v>
      </c>
      <c r="C227" s="9">
        <f t="shared" si="9"/>
        <v>1130</v>
      </c>
      <c r="D227" s="9">
        <v>50000</v>
      </c>
      <c r="E227" s="9">
        <f t="shared" si="8"/>
        <v>11300000</v>
      </c>
    </row>
    <row r="228" spans="1:5">
      <c r="A228" s="9">
        <v>227</v>
      </c>
      <c r="B228" s="9">
        <v>5</v>
      </c>
      <c r="C228" s="9">
        <f t="shared" si="9"/>
        <v>1135</v>
      </c>
      <c r="D228" s="9">
        <v>50000</v>
      </c>
      <c r="E228" s="9">
        <f t="shared" si="8"/>
        <v>11350000</v>
      </c>
    </row>
    <row r="229" spans="1:5">
      <c r="A229" s="9">
        <v>228</v>
      </c>
      <c r="B229" s="9">
        <v>5</v>
      </c>
      <c r="C229" s="9">
        <f t="shared" si="9"/>
        <v>1140</v>
      </c>
      <c r="D229" s="9">
        <v>50000</v>
      </c>
      <c r="E229" s="9">
        <f t="shared" si="8"/>
        <v>11400000</v>
      </c>
    </row>
    <row r="230" spans="1:5">
      <c r="A230" s="9">
        <v>229</v>
      </c>
      <c r="B230" s="9">
        <v>5</v>
      </c>
      <c r="C230" s="9">
        <f t="shared" si="9"/>
        <v>1145</v>
      </c>
      <c r="D230" s="9">
        <v>50000</v>
      </c>
      <c r="E230" s="9">
        <f t="shared" si="8"/>
        <v>11450000</v>
      </c>
    </row>
    <row r="231" spans="1:5">
      <c r="A231" s="9">
        <v>230</v>
      </c>
      <c r="B231" s="9">
        <v>5</v>
      </c>
      <c r="C231" s="9">
        <f t="shared" si="9"/>
        <v>1150</v>
      </c>
      <c r="D231" s="9">
        <v>50000</v>
      </c>
      <c r="E231" s="9">
        <f t="shared" si="8"/>
        <v>11500000</v>
      </c>
    </row>
    <row r="232" spans="1:5">
      <c r="A232" s="9">
        <v>231</v>
      </c>
      <c r="B232" s="9">
        <v>5</v>
      </c>
      <c r="C232" s="9">
        <f t="shared" si="9"/>
        <v>1155</v>
      </c>
      <c r="D232" s="9">
        <v>50000</v>
      </c>
      <c r="E232" s="9">
        <f t="shared" si="8"/>
        <v>11550000</v>
      </c>
    </row>
    <row r="233" spans="1:5">
      <c r="A233" s="9">
        <v>232</v>
      </c>
      <c r="B233" s="9">
        <v>5</v>
      </c>
      <c r="C233" s="9">
        <f t="shared" si="9"/>
        <v>1160</v>
      </c>
      <c r="D233" s="9">
        <v>50000</v>
      </c>
      <c r="E233" s="9">
        <f t="shared" si="8"/>
        <v>11600000</v>
      </c>
    </row>
    <row r="234" spans="1:5">
      <c r="A234" s="9">
        <v>233</v>
      </c>
      <c r="B234" s="9">
        <v>5</v>
      </c>
      <c r="C234" s="9">
        <f t="shared" si="9"/>
        <v>1165</v>
      </c>
      <c r="D234" s="9">
        <v>50000</v>
      </c>
      <c r="E234" s="9">
        <f t="shared" si="8"/>
        <v>11650000</v>
      </c>
    </row>
    <row r="235" spans="1:5">
      <c r="A235" s="9">
        <v>234</v>
      </c>
      <c r="B235" s="9">
        <v>5</v>
      </c>
      <c r="C235" s="9">
        <f t="shared" si="9"/>
        <v>1170</v>
      </c>
      <c r="D235" s="9">
        <v>50000</v>
      </c>
      <c r="E235" s="9">
        <f t="shared" si="8"/>
        <v>11700000</v>
      </c>
    </row>
    <row r="236" spans="1:5">
      <c r="A236" s="9">
        <v>235</v>
      </c>
      <c r="B236" s="9">
        <v>5</v>
      </c>
      <c r="C236" s="9">
        <f t="shared" si="9"/>
        <v>1175</v>
      </c>
      <c r="D236" s="9">
        <v>50000</v>
      </c>
      <c r="E236" s="9">
        <f t="shared" si="8"/>
        <v>11750000</v>
      </c>
    </row>
    <row r="237" spans="1:5">
      <c r="A237" s="9">
        <v>236</v>
      </c>
      <c r="B237" s="9">
        <v>5</v>
      </c>
      <c r="C237" s="9">
        <f t="shared" si="9"/>
        <v>1180</v>
      </c>
      <c r="D237" s="9">
        <v>50000</v>
      </c>
      <c r="E237" s="9">
        <f t="shared" si="8"/>
        <v>11800000</v>
      </c>
    </row>
    <row r="238" spans="1:5">
      <c r="A238" s="9">
        <v>237</v>
      </c>
      <c r="B238" s="9">
        <v>5</v>
      </c>
      <c r="C238" s="9">
        <f t="shared" si="9"/>
        <v>1185</v>
      </c>
      <c r="D238" s="9">
        <v>50000</v>
      </c>
      <c r="E238" s="9">
        <f t="shared" si="8"/>
        <v>11850000</v>
      </c>
    </row>
    <row r="239" spans="1:5">
      <c r="A239" s="9">
        <v>238</v>
      </c>
      <c r="B239" s="9">
        <v>5</v>
      </c>
      <c r="C239" s="9">
        <f t="shared" si="9"/>
        <v>1190</v>
      </c>
      <c r="D239" s="9">
        <v>50000</v>
      </c>
      <c r="E239" s="9">
        <f t="shared" si="8"/>
        <v>11900000</v>
      </c>
    </row>
    <row r="240" spans="1:5">
      <c r="A240" s="9">
        <v>239</v>
      </c>
      <c r="B240" s="9">
        <v>5</v>
      </c>
      <c r="C240" s="9">
        <f t="shared" si="9"/>
        <v>1195</v>
      </c>
      <c r="D240" s="9">
        <v>50000</v>
      </c>
      <c r="E240" s="9">
        <f t="shared" si="8"/>
        <v>11950000</v>
      </c>
    </row>
    <row r="241" spans="1:5">
      <c r="A241" s="9">
        <v>240</v>
      </c>
      <c r="B241" s="9">
        <v>5</v>
      </c>
      <c r="C241" s="9">
        <f t="shared" si="9"/>
        <v>1200</v>
      </c>
      <c r="D241" s="9">
        <v>50000</v>
      </c>
      <c r="E241" s="9">
        <f t="shared" si="8"/>
        <v>12000000</v>
      </c>
    </row>
    <row r="242" spans="1:5">
      <c r="A242" s="9">
        <v>241</v>
      </c>
      <c r="B242" s="9">
        <v>5</v>
      </c>
      <c r="C242" s="9">
        <f t="shared" si="9"/>
        <v>1205</v>
      </c>
      <c r="D242" s="9">
        <v>50000</v>
      </c>
      <c r="E242" s="9">
        <f t="shared" si="8"/>
        <v>12050000</v>
      </c>
    </row>
    <row r="243" spans="1:5">
      <c r="A243" s="9">
        <v>242</v>
      </c>
      <c r="B243" s="9">
        <v>5</v>
      </c>
      <c r="C243" s="9">
        <f t="shared" si="9"/>
        <v>1210</v>
      </c>
      <c r="D243" s="9">
        <v>50000</v>
      </c>
      <c r="E243" s="9">
        <f t="shared" si="8"/>
        <v>12100000</v>
      </c>
    </row>
    <row r="244" spans="1:5">
      <c r="A244" s="9">
        <v>243</v>
      </c>
      <c r="B244" s="9">
        <v>5</v>
      </c>
      <c r="C244" s="9">
        <f t="shared" si="9"/>
        <v>1215</v>
      </c>
      <c r="D244" s="9">
        <v>50000</v>
      </c>
      <c r="E244" s="9">
        <f t="shared" si="8"/>
        <v>12150000</v>
      </c>
    </row>
    <row r="245" spans="1:5">
      <c r="A245" s="9">
        <v>244</v>
      </c>
      <c r="B245" s="9">
        <v>5</v>
      </c>
      <c r="C245" s="9">
        <f t="shared" si="9"/>
        <v>1220</v>
      </c>
      <c r="D245" s="9">
        <v>50000</v>
      </c>
      <c r="E245" s="9">
        <f t="shared" si="8"/>
        <v>12200000</v>
      </c>
    </row>
    <row r="246" spans="1:5">
      <c r="A246" s="9">
        <v>245</v>
      </c>
      <c r="B246" s="9">
        <v>5</v>
      </c>
      <c r="C246" s="9">
        <f t="shared" si="9"/>
        <v>1225</v>
      </c>
      <c r="D246" s="9">
        <v>50000</v>
      </c>
      <c r="E246" s="9">
        <f t="shared" si="8"/>
        <v>12250000</v>
      </c>
    </row>
    <row r="247" spans="1:5">
      <c r="A247" s="9">
        <v>246</v>
      </c>
      <c r="B247" s="9">
        <v>5</v>
      </c>
      <c r="C247" s="9">
        <f t="shared" si="9"/>
        <v>1230</v>
      </c>
      <c r="D247" s="9">
        <v>50000</v>
      </c>
      <c r="E247" s="9">
        <f t="shared" si="8"/>
        <v>12300000</v>
      </c>
    </row>
    <row r="248" spans="1:5">
      <c r="A248" s="9">
        <v>247</v>
      </c>
      <c r="B248" s="9">
        <v>5</v>
      </c>
      <c r="C248" s="9">
        <f t="shared" si="9"/>
        <v>1235</v>
      </c>
      <c r="D248" s="9">
        <v>50000</v>
      </c>
      <c r="E248" s="9">
        <f t="shared" si="8"/>
        <v>12350000</v>
      </c>
    </row>
    <row r="249" spans="1:5">
      <c r="A249" s="9">
        <v>248</v>
      </c>
      <c r="B249" s="9">
        <v>5</v>
      </c>
      <c r="C249" s="9">
        <f t="shared" si="9"/>
        <v>1240</v>
      </c>
      <c r="D249" s="9">
        <v>50000</v>
      </c>
      <c r="E249" s="9">
        <f t="shared" si="8"/>
        <v>12400000</v>
      </c>
    </row>
    <row r="250" spans="1:5">
      <c r="A250" s="9">
        <v>249</v>
      </c>
      <c r="B250" s="9">
        <v>5</v>
      </c>
      <c r="C250" s="9">
        <f t="shared" si="9"/>
        <v>1245</v>
      </c>
      <c r="D250" s="9">
        <v>50000</v>
      </c>
      <c r="E250" s="9">
        <f t="shared" si="8"/>
        <v>12450000</v>
      </c>
    </row>
    <row r="251" spans="1:5">
      <c r="A251" s="9">
        <v>250</v>
      </c>
      <c r="B251" s="9">
        <v>5</v>
      </c>
      <c r="C251" s="9">
        <f t="shared" si="9"/>
        <v>1250</v>
      </c>
      <c r="D251" s="9">
        <v>50000</v>
      </c>
      <c r="E251" s="9">
        <f t="shared" si="8"/>
        <v>12500000</v>
      </c>
    </row>
    <row r="252" spans="1:5">
      <c r="A252" s="9">
        <v>251</v>
      </c>
      <c r="B252" s="9">
        <v>5</v>
      </c>
      <c r="C252" s="9">
        <f t="shared" si="9"/>
        <v>1255</v>
      </c>
      <c r="D252" s="9">
        <v>50000</v>
      </c>
      <c r="E252" s="9">
        <f t="shared" si="8"/>
        <v>12550000</v>
      </c>
    </row>
    <row r="253" spans="1:5">
      <c r="A253" s="9">
        <v>252</v>
      </c>
      <c r="B253" s="9">
        <v>5</v>
      </c>
      <c r="C253" s="9">
        <f t="shared" si="9"/>
        <v>1260</v>
      </c>
      <c r="D253" s="9">
        <v>50000</v>
      </c>
      <c r="E253" s="9">
        <f t="shared" si="8"/>
        <v>12600000</v>
      </c>
    </row>
    <row r="254" spans="1:5">
      <c r="A254" s="9">
        <v>253</v>
      </c>
      <c r="B254" s="9">
        <v>5</v>
      </c>
      <c r="C254" s="9">
        <f t="shared" si="9"/>
        <v>1265</v>
      </c>
      <c r="D254" s="9">
        <v>50000</v>
      </c>
      <c r="E254" s="9">
        <f t="shared" si="8"/>
        <v>12650000</v>
      </c>
    </row>
    <row r="255" spans="1:5">
      <c r="A255" s="9">
        <v>254</v>
      </c>
      <c r="B255" s="9">
        <v>5</v>
      </c>
      <c r="C255" s="9">
        <f t="shared" si="9"/>
        <v>1270</v>
      </c>
      <c r="D255" s="9">
        <v>50000</v>
      </c>
      <c r="E255" s="9">
        <f t="shared" si="8"/>
        <v>12700000</v>
      </c>
    </row>
    <row r="256" spans="1:5">
      <c r="A256" s="9">
        <v>255</v>
      </c>
      <c r="B256" s="9">
        <v>5</v>
      </c>
      <c r="C256" s="9">
        <f t="shared" si="9"/>
        <v>1275</v>
      </c>
      <c r="D256" s="9">
        <v>50000</v>
      </c>
      <c r="E256" s="9">
        <f t="shared" si="8"/>
        <v>12750000</v>
      </c>
    </row>
    <row r="257" spans="1:5">
      <c r="A257" s="9">
        <v>256</v>
      </c>
      <c r="B257" s="9">
        <v>5</v>
      </c>
      <c r="C257" s="9">
        <f t="shared" si="9"/>
        <v>1280</v>
      </c>
      <c r="D257" s="9">
        <v>50000</v>
      </c>
      <c r="E257" s="9">
        <f t="shared" si="8"/>
        <v>12800000</v>
      </c>
    </row>
    <row r="258" spans="1:5">
      <c r="A258" s="9">
        <v>257</v>
      </c>
      <c r="B258" s="9">
        <v>5</v>
      </c>
      <c r="C258" s="9">
        <f t="shared" si="9"/>
        <v>1285</v>
      </c>
      <c r="D258" s="9">
        <v>50000</v>
      </c>
      <c r="E258" s="9">
        <f t="shared" si="8"/>
        <v>12850000</v>
      </c>
    </row>
    <row r="259" spans="1:5">
      <c r="A259" s="9">
        <v>258</v>
      </c>
      <c r="B259" s="9">
        <v>5</v>
      </c>
      <c r="C259" s="9">
        <f t="shared" si="9"/>
        <v>1290</v>
      </c>
      <c r="D259" s="9">
        <v>50000</v>
      </c>
      <c r="E259" s="9">
        <f t="shared" ref="E259:E322" si="10">A259*D259</f>
        <v>12900000</v>
      </c>
    </row>
    <row r="260" spans="1:5">
      <c r="A260" s="9">
        <v>259</v>
      </c>
      <c r="B260" s="9">
        <v>5</v>
      </c>
      <c r="C260" s="9">
        <f t="shared" si="9"/>
        <v>1295</v>
      </c>
      <c r="D260" s="9">
        <v>50000</v>
      </c>
      <c r="E260" s="9">
        <f t="shared" si="10"/>
        <v>12950000</v>
      </c>
    </row>
    <row r="261" spans="1:5">
      <c r="A261" s="9">
        <v>260</v>
      </c>
      <c r="B261" s="9">
        <v>5</v>
      </c>
      <c r="C261" s="9">
        <f t="shared" si="9"/>
        <v>1300</v>
      </c>
      <c r="D261" s="9">
        <v>50000</v>
      </c>
      <c r="E261" s="9">
        <f t="shared" si="10"/>
        <v>13000000</v>
      </c>
    </row>
    <row r="262" spans="1:5">
      <c r="A262" s="9">
        <v>261</v>
      </c>
      <c r="B262" s="9">
        <v>5</v>
      </c>
      <c r="C262" s="9">
        <f t="shared" si="9"/>
        <v>1305</v>
      </c>
      <c r="D262" s="9">
        <v>50000</v>
      </c>
      <c r="E262" s="9">
        <f t="shared" si="10"/>
        <v>13050000</v>
      </c>
    </row>
    <row r="263" spans="1:5">
      <c r="A263" s="9">
        <v>262</v>
      </c>
      <c r="B263" s="9">
        <v>5</v>
      </c>
      <c r="C263" s="9">
        <f t="shared" si="9"/>
        <v>1310</v>
      </c>
      <c r="D263" s="9">
        <v>50000</v>
      </c>
      <c r="E263" s="9">
        <f t="shared" si="10"/>
        <v>13100000</v>
      </c>
    </row>
    <row r="264" spans="1:5">
      <c r="A264" s="9">
        <v>263</v>
      </c>
      <c r="B264" s="9">
        <v>5</v>
      </c>
      <c r="C264" s="9">
        <f t="shared" si="9"/>
        <v>1315</v>
      </c>
      <c r="D264" s="9">
        <v>50000</v>
      </c>
      <c r="E264" s="9">
        <f t="shared" si="10"/>
        <v>13150000</v>
      </c>
    </row>
    <row r="265" spans="1:5">
      <c r="A265" s="9">
        <v>264</v>
      </c>
      <c r="B265" s="9">
        <v>5</v>
      </c>
      <c r="C265" s="9">
        <f t="shared" si="9"/>
        <v>1320</v>
      </c>
      <c r="D265" s="9">
        <v>50000</v>
      </c>
      <c r="E265" s="9">
        <f t="shared" si="10"/>
        <v>13200000</v>
      </c>
    </row>
    <row r="266" spans="1:5">
      <c r="A266" s="9">
        <v>265</v>
      </c>
      <c r="B266" s="9">
        <v>5</v>
      </c>
      <c r="C266" s="9">
        <f t="shared" si="9"/>
        <v>1325</v>
      </c>
      <c r="D266" s="9">
        <v>50000</v>
      </c>
      <c r="E266" s="9">
        <f t="shared" si="10"/>
        <v>13250000</v>
      </c>
    </row>
    <row r="267" spans="1:5">
      <c r="A267" s="9">
        <v>266</v>
      </c>
      <c r="B267" s="9">
        <v>5</v>
      </c>
      <c r="C267" s="9">
        <f t="shared" si="9"/>
        <v>1330</v>
      </c>
      <c r="D267" s="9">
        <v>50000</v>
      </c>
      <c r="E267" s="9">
        <f t="shared" si="10"/>
        <v>13300000</v>
      </c>
    </row>
    <row r="268" spans="1:5">
      <c r="A268" s="9">
        <v>267</v>
      </c>
      <c r="B268" s="9">
        <v>5</v>
      </c>
      <c r="C268" s="9">
        <f t="shared" si="9"/>
        <v>1335</v>
      </c>
      <c r="D268" s="9">
        <v>50000</v>
      </c>
      <c r="E268" s="9">
        <f t="shared" si="10"/>
        <v>13350000</v>
      </c>
    </row>
    <row r="269" spans="1:5">
      <c r="A269" s="9">
        <v>268</v>
      </c>
      <c r="B269" s="9">
        <v>5</v>
      </c>
      <c r="C269" s="9">
        <f t="shared" si="9"/>
        <v>1340</v>
      </c>
      <c r="D269" s="9">
        <v>50000</v>
      </c>
      <c r="E269" s="9">
        <f t="shared" si="10"/>
        <v>13400000</v>
      </c>
    </row>
    <row r="270" spans="1:5">
      <c r="A270" s="9">
        <v>269</v>
      </c>
      <c r="B270" s="9">
        <v>5</v>
      </c>
      <c r="C270" s="9">
        <f t="shared" si="9"/>
        <v>1345</v>
      </c>
      <c r="D270" s="9">
        <v>50000</v>
      </c>
      <c r="E270" s="9">
        <f t="shared" si="10"/>
        <v>13450000</v>
      </c>
    </row>
    <row r="271" spans="1:5">
      <c r="A271" s="9">
        <v>270</v>
      </c>
      <c r="B271" s="9">
        <v>5</v>
      </c>
      <c r="C271" s="9">
        <f t="shared" si="9"/>
        <v>1350</v>
      </c>
      <c r="D271" s="9">
        <v>50000</v>
      </c>
      <c r="E271" s="9">
        <f t="shared" si="10"/>
        <v>13500000</v>
      </c>
    </row>
    <row r="272" spans="1:5">
      <c r="A272" s="9">
        <v>271</v>
      </c>
      <c r="B272" s="9">
        <v>5</v>
      </c>
      <c r="C272" s="9">
        <f t="shared" ref="C272:C335" si="11">A272*B272</f>
        <v>1355</v>
      </c>
      <c r="D272" s="9">
        <v>50000</v>
      </c>
      <c r="E272" s="9">
        <f t="shared" si="10"/>
        <v>13550000</v>
      </c>
    </row>
    <row r="273" spans="1:5">
      <c r="A273" s="9">
        <v>272</v>
      </c>
      <c r="B273" s="9">
        <v>5</v>
      </c>
      <c r="C273" s="9">
        <f t="shared" si="11"/>
        <v>1360</v>
      </c>
      <c r="D273" s="9">
        <v>50000</v>
      </c>
      <c r="E273" s="9">
        <f t="shared" si="10"/>
        <v>13600000</v>
      </c>
    </row>
    <row r="274" spans="1:5">
      <c r="A274" s="9">
        <v>273</v>
      </c>
      <c r="B274" s="9">
        <v>5</v>
      </c>
      <c r="C274" s="9">
        <f t="shared" si="11"/>
        <v>1365</v>
      </c>
      <c r="D274" s="9">
        <v>50000</v>
      </c>
      <c r="E274" s="9">
        <f t="shared" si="10"/>
        <v>13650000</v>
      </c>
    </row>
    <row r="275" spans="1:5">
      <c r="A275" s="9">
        <v>274</v>
      </c>
      <c r="B275" s="9">
        <v>5</v>
      </c>
      <c r="C275" s="9">
        <f t="shared" si="11"/>
        <v>1370</v>
      </c>
      <c r="D275" s="9">
        <v>50000</v>
      </c>
      <c r="E275" s="9">
        <f t="shared" si="10"/>
        <v>13700000</v>
      </c>
    </row>
    <row r="276" spans="1:5">
      <c r="A276" s="9">
        <v>275</v>
      </c>
      <c r="B276" s="9">
        <v>5</v>
      </c>
      <c r="C276" s="9">
        <f t="shared" si="11"/>
        <v>1375</v>
      </c>
      <c r="D276" s="9">
        <v>50000</v>
      </c>
      <c r="E276" s="9">
        <f t="shared" si="10"/>
        <v>13750000</v>
      </c>
    </row>
    <row r="277" spans="1:5">
      <c r="A277" s="9">
        <v>276</v>
      </c>
      <c r="B277" s="9">
        <v>5</v>
      </c>
      <c r="C277" s="9">
        <f t="shared" si="11"/>
        <v>1380</v>
      </c>
      <c r="D277" s="9">
        <v>50000</v>
      </c>
      <c r="E277" s="9">
        <f t="shared" si="10"/>
        <v>13800000</v>
      </c>
    </row>
    <row r="278" spans="1:5">
      <c r="A278" s="9">
        <v>277</v>
      </c>
      <c r="B278" s="9">
        <v>5</v>
      </c>
      <c r="C278" s="9">
        <f t="shared" si="11"/>
        <v>1385</v>
      </c>
      <c r="D278" s="9">
        <v>50000</v>
      </c>
      <c r="E278" s="9">
        <f t="shared" si="10"/>
        <v>13850000</v>
      </c>
    </row>
    <row r="279" spans="1:5">
      <c r="A279" s="9">
        <v>278</v>
      </c>
      <c r="B279" s="9">
        <v>5</v>
      </c>
      <c r="C279" s="9">
        <f t="shared" si="11"/>
        <v>1390</v>
      </c>
      <c r="D279" s="9">
        <v>50000</v>
      </c>
      <c r="E279" s="9">
        <f t="shared" si="10"/>
        <v>13900000</v>
      </c>
    </row>
    <row r="280" spans="1:5">
      <c r="A280" s="9">
        <v>279</v>
      </c>
      <c r="B280" s="9">
        <v>5</v>
      </c>
      <c r="C280" s="9">
        <f t="shared" si="11"/>
        <v>1395</v>
      </c>
      <c r="D280" s="9">
        <v>50000</v>
      </c>
      <c r="E280" s="9">
        <f t="shared" si="10"/>
        <v>13950000</v>
      </c>
    </row>
    <row r="281" spans="1:5">
      <c r="A281" s="9">
        <v>280</v>
      </c>
      <c r="B281" s="9">
        <v>5</v>
      </c>
      <c r="C281" s="9">
        <f t="shared" si="11"/>
        <v>1400</v>
      </c>
      <c r="D281" s="9">
        <v>50000</v>
      </c>
      <c r="E281" s="9">
        <f t="shared" si="10"/>
        <v>14000000</v>
      </c>
    </row>
    <row r="282" spans="1:5">
      <c r="A282" s="9">
        <v>281</v>
      </c>
      <c r="B282" s="9">
        <v>5</v>
      </c>
      <c r="C282" s="9">
        <f t="shared" si="11"/>
        <v>1405</v>
      </c>
      <c r="D282" s="9">
        <v>50000</v>
      </c>
      <c r="E282" s="9">
        <f t="shared" si="10"/>
        <v>14050000</v>
      </c>
    </row>
    <row r="283" spans="1:5">
      <c r="A283" s="9">
        <v>282</v>
      </c>
      <c r="B283" s="9">
        <v>5</v>
      </c>
      <c r="C283" s="9">
        <f t="shared" si="11"/>
        <v>1410</v>
      </c>
      <c r="D283" s="9">
        <v>50000</v>
      </c>
      <c r="E283" s="9">
        <f t="shared" si="10"/>
        <v>14100000</v>
      </c>
    </row>
    <row r="284" spans="1:5">
      <c r="A284" s="9">
        <v>283</v>
      </c>
      <c r="B284" s="9">
        <v>5</v>
      </c>
      <c r="C284" s="9">
        <f t="shared" si="11"/>
        <v>1415</v>
      </c>
      <c r="D284" s="9">
        <v>50000</v>
      </c>
      <c r="E284" s="9">
        <f t="shared" si="10"/>
        <v>14150000</v>
      </c>
    </row>
    <row r="285" spans="1:5">
      <c r="A285" s="9">
        <v>284</v>
      </c>
      <c r="B285" s="9">
        <v>5</v>
      </c>
      <c r="C285" s="9">
        <f t="shared" si="11"/>
        <v>1420</v>
      </c>
      <c r="D285" s="9">
        <v>50000</v>
      </c>
      <c r="E285" s="9">
        <f t="shared" si="10"/>
        <v>14200000</v>
      </c>
    </row>
    <row r="286" spans="1:5">
      <c r="A286" s="9">
        <v>285</v>
      </c>
      <c r="B286" s="9">
        <v>5</v>
      </c>
      <c r="C286" s="9">
        <f t="shared" si="11"/>
        <v>1425</v>
      </c>
      <c r="D286" s="9">
        <v>50000</v>
      </c>
      <c r="E286" s="9">
        <f t="shared" si="10"/>
        <v>14250000</v>
      </c>
    </row>
    <row r="287" spans="1:5">
      <c r="A287" s="9">
        <v>286</v>
      </c>
      <c r="B287" s="9">
        <v>5</v>
      </c>
      <c r="C287" s="9">
        <f t="shared" si="11"/>
        <v>1430</v>
      </c>
      <c r="D287" s="9">
        <v>50000</v>
      </c>
      <c r="E287" s="9">
        <f t="shared" si="10"/>
        <v>14300000</v>
      </c>
    </row>
    <row r="288" spans="1:5">
      <c r="A288" s="9">
        <v>287</v>
      </c>
      <c r="B288" s="9">
        <v>5</v>
      </c>
      <c r="C288" s="9">
        <f t="shared" si="11"/>
        <v>1435</v>
      </c>
      <c r="D288" s="9">
        <v>50000</v>
      </c>
      <c r="E288" s="9">
        <f t="shared" si="10"/>
        <v>14350000</v>
      </c>
    </row>
    <row r="289" spans="1:5">
      <c r="A289" s="9">
        <v>288</v>
      </c>
      <c r="B289" s="9">
        <v>5</v>
      </c>
      <c r="C289" s="9">
        <f t="shared" si="11"/>
        <v>1440</v>
      </c>
      <c r="D289" s="9">
        <v>50000</v>
      </c>
      <c r="E289" s="9">
        <f t="shared" si="10"/>
        <v>14400000</v>
      </c>
    </row>
    <row r="290" spans="1:5">
      <c r="A290" s="9">
        <v>289</v>
      </c>
      <c r="B290" s="9">
        <v>5</v>
      </c>
      <c r="C290" s="9">
        <f t="shared" si="11"/>
        <v>1445</v>
      </c>
      <c r="D290" s="9">
        <v>50000</v>
      </c>
      <c r="E290" s="9">
        <f t="shared" si="10"/>
        <v>14450000</v>
      </c>
    </row>
    <row r="291" spans="1:5">
      <c r="A291" s="9">
        <v>290</v>
      </c>
      <c r="B291" s="9">
        <v>5</v>
      </c>
      <c r="C291" s="9">
        <f t="shared" si="11"/>
        <v>1450</v>
      </c>
      <c r="D291" s="9">
        <v>50000</v>
      </c>
      <c r="E291" s="9">
        <f t="shared" si="10"/>
        <v>14500000</v>
      </c>
    </row>
    <row r="292" spans="1:5">
      <c r="A292" s="9">
        <v>291</v>
      </c>
      <c r="B292" s="9">
        <v>5</v>
      </c>
      <c r="C292" s="9">
        <f t="shared" si="11"/>
        <v>1455</v>
      </c>
      <c r="D292" s="9">
        <v>50000</v>
      </c>
      <c r="E292" s="9">
        <f t="shared" si="10"/>
        <v>14550000</v>
      </c>
    </row>
    <row r="293" spans="1:5">
      <c r="A293" s="9">
        <v>292</v>
      </c>
      <c r="B293" s="9">
        <v>5</v>
      </c>
      <c r="C293" s="9">
        <f t="shared" si="11"/>
        <v>1460</v>
      </c>
      <c r="D293" s="9">
        <v>50000</v>
      </c>
      <c r="E293" s="9">
        <f t="shared" si="10"/>
        <v>14600000</v>
      </c>
    </row>
    <row r="294" spans="1:5">
      <c r="A294" s="9">
        <v>293</v>
      </c>
      <c r="B294" s="9">
        <v>5</v>
      </c>
      <c r="C294" s="9">
        <f t="shared" si="11"/>
        <v>1465</v>
      </c>
      <c r="D294" s="9">
        <v>50000</v>
      </c>
      <c r="E294" s="9">
        <f t="shared" si="10"/>
        <v>14650000</v>
      </c>
    </row>
    <row r="295" spans="1:5">
      <c r="A295" s="9">
        <v>294</v>
      </c>
      <c r="B295" s="9">
        <v>5</v>
      </c>
      <c r="C295" s="9">
        <f t="shared" si="11"/>
        <v>1470</v>
      </c>
      <c r="D295" s="9">
        <v>50000</v>
      </c>
      <c r="E295" s="9">
        <f t="shared" si="10"/>
        <v>14700000</v>
      </c>
    </row>
    <row r="296" spans="1:5">
      <c r="A296" s="9">
        <v>295</v>
      </c>
      <c r="B296" s="9">
        <v>5</v>
      </c>
      <c r="C296" s="9">
        <f t="shared" si="11"/>
        <v>1475</v>
      </c>
      <c r="D296" s="9">
        <v>50000</v>
      </c>
      <c r="E296" s="9">
        <f t="shared" si="10"/>
        <v>14750000</v>
      </c>
    </row>
    <row r="297" spans="1:5">
      <c r="A297" s="9">
        <v>296</v>
      </c>
      <c r="B297" s="9">
        <v>5</v>
      </c>
      <c r="C297" s="9">
        <f t="shared" si="11"/>
        <v>1480</v>
      </c>
      <c r="D297" s="9">
        <v>50000</v>
      </c>
      <c r="E297" s="9">
        <f t="shared" si="10"/>
        <v>14800000</v>
      </c>
    </row>
    <row r="298" spans="1:5">
      <c r="A298" s="9">
        <v>297</v>
      </c>
      <c r="B298" s="9">
        <v>5</v>
      </c>
      <c r="C298" s="9">
        <f t="shared" si="11"/>
        <v>1485</v>
      </c>
      <c r="D298" s="9">
        <v>50000</v>
      </c>
      <c r="E298" s="9">
        <f t="shared" si="10"/>
        <v>14850000</v>
      </c>
    </row>
    <row r="299" spans="1:5">
      <c r="A299" s="9">
        <v>298</v>
      </c>
      <c r="B299" s="9">
        <v>5</v>
      </c>
      <c r="C299" s="9">
        <f t="shared" si="11"/>
        <v>1490</v>
      </c>
      <c r="D299" s="9">
        <v>50000</v>
      </c>
      <c r="E299" s="9">
        <f t="shared" si="10"/>
        <v>14900000</v>
      </c>
    </row>
    <row r="300" spans="1:5">
      <c r="A300" s="9">
        <v>299</v>
      </c>
      <c r="B300" s="9">
        <v>5</v>
      </c>
      <c r="C300" s="9">
        <f t="shared" si="11"/>
        <v>1495</v>
      </c>
      <c r="D300" s="9">
        <v>50000</v>
      </c>
      <c r="E300" s="9">
        <f t="shared" si="10"/>
        <v>14950000</v>
      </c>
    </row>
    <row r="301" spans="1:5">
      <c r="A301" s="9">
        <v>300</v>
      </c>
      <c r="B301" s="9">
        <v>5</v>
      </c>
      <c r="C301" s="9">
        <f t="shared" si="11"/>
        <v>1500</v>
      </c>
      <c r="D301" s="9">
        <v>50000</v>
      </c>
      <c r="E301" s="9">
        <f t="shared" si="10"/>
        <v>15000000</v>
      </c>
    </row>
    <row r="302" spans="1:5">
      <c r="A302" s="9">
        <v>301</v>
      </c>
      <c r="B302" s="9">
        <v>5</v>
      </c>
      <c r="C302" s="9">
        <f t="shared" si="11"/>
        <v>1505</v>
      </c>
      <c r="D302" s="9">
        <v>50000</v>
      </c>
      <c r="E302" s="9">
        <f t="shared" si="10"/>
        <v>15050000</v>
      </c>
    </row>
    <row r="303" spans="1:5">
      <c r="A303" s="9">
        <v>302</v>
      </c>
      <c r="B303" s="9">
        <v>5</v>
      </c>
      <c r="C303" s="9">
        <f t="shared" si="11"/>
        <v>1510</v>
      </c>
      <c r="D303" s="9">
        <v>50000</v>
      </c>
      <c r="E303" s="9">
        <f t="shared" si="10"/>
        <v>15100000</v>
      </c>
    </row>
    <row r="304" spans="1:5">
      <c r="A304" s="9">
        <v>303</v>
      </c>
      <c r="B304" s="9">
        <v>5</v>
      </c>
      <c r="C304" s="9">
        <f t="shared" si="11"/>
        <v>1515</v>
      </c>
      <c r="D304" s="9">
        <v>50000</v>
      </c>
      <c r="E304" s="9">
        <f t="shared" si="10"/>
        <v>15150000</v>
      </c>
    </row>
    <row r="305" spans="1:5">
      <c r="A305" s="9">
        <v>304</v>
      </c>
      <c r="B305" s="9">
        <v>5</v>
      </c>
      <c r="C305" s="9">
        <f t="shared" si="11"/>
        <v>1520</v>
      </c>
      <c r="D305" s="9">
        <v>50000</v>
      </c>
      <c r="E305" s="9">
        <f t="shared" si="10"/>
        <v>15200000</v>
      </c>
    </row>
    <row r="306" spans="1:5">
      <c r="A306" s="9">
        <v>305</v>
      </c>
      <c r="B306" s="9">
        <v>5</v>
      </c>
      <c r="C306" s="9">
        <f t="shared" si="11"/>
        <v>1525</v>
      </c>
      <c r="D306" s="9">
        <v>50000</v>
      </c>
      <c r="E306" s="9">
        <f t="shared" si="10"/>
        <v>15250000</v>
      </c>
    </row>
    <row r="307" spans="1:5">
      <c r="A307" s="9">
        <v>306</v>
      </c>
      <c r="B307" s="9">
        <v>5</v>
      </c>
      <c r="C307" s="9">
        <f t="shared" si="11"/>
        <v>1530</v>
      </c>
      <c r="D307" s="9">
        <v>50000</v>
      </c>
      <c r="E307" s="9">
        <f t="shared" si="10"/>
        <v>15300000</v>
      </c>
    </row>
    <row r="308" spans="1:5">
      <c r="A308" s="9">
        <v>307</v>
      </c>
      <c r="B308" s="9">
        <v>5</v>
      </c>
      <c r="C308" s="9">
        <f t="shared" si="11"/>
        <v>1535</v>
      </c>
      <c r="D308" s="9">
        <v>50000</v>
      </c>
      <c r="E308" s="9">
        <f t="shared" si="10"/>
        <v>15350000</v>
      </c>
    </row>
    <row r="309" spans="1:5">
      <c r="A309" s="9">
        <v>308</v>
      </c>
      <c r="B309" s="9">
        <v>5</v>
      </c>
      <c r="C309" s="9">
        <f t="shared" si="11"/>
        <v>1540</v>
      </c>
      <c r="D309" s="9">
        <v>50000</v>
      </c>
      <c r="E309" s="9">
        <f t="shared" si="10"/>
        <v>15400000</v>
      </c>
    </row>
    <row r="310" spans="1:5">
      <c r="A310" s="9">
        <v>309</v>
      </c>
      <c r="B310" s="9">
        <v>5</v>
      </c>
      <c r="C310" s="9">
        <f t="shared" si="11"/>
        <v>1545</v>
      </c>
      <c r="D310" s="9">
        <v>50000</v>
      </c>
      <c r="E310" s="9">
        <f t="shared" si="10"/>
        <v>15450000</v>
      </c>
    </row>
    <row r="311" spans="1:5">
      <c r="A311" s="9">
        <v>310</v>
      </c>
      <c r="B311" s="9">
        <v>5</v>
      </c>
      <c r="C311" s="9">
        <f t="shared" si="11"/>
        <v>1550</v>
      </c>
      <c r="D311" s="9">
        <v>50000</v>
      </c>
      <c r="E311" s="9">
        <f t="shared" si="10"/>
        <v>15500000</v>
      </c>
    </row>
    <row r="312" spans="1:5">
      <c r="A312" s="9">
        <v>311</v>
      </c>
      <c r="B312" s="9">
        <v>5</v>
      </c>
      <c r="C312" s="9">
        <f t="shared" si="11"/>
        <v>1555</v>
      </c>
      <c r="D312" s="9">
        <v>50000</v>
      </c>
      <c r="E312" s="9">
        <f t="shared" si="10"/>
        <v>15550000</v>
      </c>
    </row>
    <row r="313" spans="1:5">
      <c r="A313" s="9">
        <v>312</v>
      </c>
      <c r="B313" s="9">
        <v>5</v>
      </c>
      <c r="C313" s="9">
        <f t="shared" si="11"/>
        <v>1560</v>
      </c>
      <c r="D313" s="9">
        <v>50000</v>
      </c>
      <c r="E313" s="9">
        <f t="shared" si="10"/>
        <v>15600000</v>
      </c>
    </row>
    <row r="314" spans="1:5">
      <c r="A314" s="9">
        <v>313</v>
      </c>
      <c r="B314" s="9">
        <v>5</v>
      </c>
      <c r="C314" s="9">
        <f t="shared" si="11"/>
        <v>1565</v>
      </c>
      <c r="D314" s="9">
        <v>50000</v>
      </c>
      <c r="E314" s="9">
        <f t="shared" si="10"/>
        <v>15650000</v>
      </c>
    </row>
    <row r="315" spans="1:5">
      <c r="A315" s="9">
        <v>314</v>
      </c>
      <c r="B315" s="9">
        <v>5</v>
      </c>
      <c r="C315" s="9">
        <f t="shared" si="11"/>
        <v>1570</v>
      </c>
      <c r="D315" s="9">
        <v>50000</v>
      </c>
      <c r="E315" s="9">
        <f t="shared" si="10"/>
        <v>15700000</v>
      </c>
    </row>
    <row r="316" spans="1:5">
      <c r="A316" s="9">
        <v>315</v>
      </c>
      <c r="B316" s="9">
        <v>5</v>
      </c>
      <c r="C316" s="9">
        <f t="shared" si="11"/>
        <v>1575</v>
      </c>
      <c r="D316" s="9">
        <v>50000</v>
      </c>
      <c r="E316" s="9">
        <f t="shared" si="10"/>
        <v>15750000</v>
      </c>
    </row>
    <row r="317" spans="1:5">
      <c r="A317" s="9">
        <v>316</v>
      </c>
      <c r="B317" s="9">
        <v>5</v>
      </c>
      <c r="C317" s="9">
        <f t="shared" si="11"/>
        <v>1580</v>
      </c>
      <c r="D317" s="9">
        <v>50000</v>
      </c>
      <c r="E317" s="9">
        <f t="shared" si="10"/>
        <v>15800000</v>
      </c>
    </row>
    <row r="318" spans="1:5">
      <c r="A318" s="9">
        <v>317</v>
      </c>
      <c r="B318" s="9">
        <v>5</v>
      </c>
      <c r="C318" s="9">
        <f t="shared" si="11"/>
        <v>1585</v>
      </c>
      <c r="D318" s="9">
        <v>50000</v>
      </c>
      <c r="E318" s="9">
        <f t="shared" si="10"/>
        <v>15850000</v>
      </c>
    </row>
    <row r="319" spans="1:5">
      <c r="A319" s="9">
        <v>318</v>
      </c>
      <c r="B319" s="9">
        <v>5</v>
      </c>
      <c r="C319" s="9">
        <f t="shared" si="11"/>
        <v>1590</v>
      </c>
      <c r="D319" s="9">
        <v>50000</v>
      </c>
      <c r="E319" s="9">
        <f t="shared" si="10"/>
        <v>15900000</v>
      </c>
    </row>
    <row r="320" spans="1:5">
      <c r="A320" s="9">
        <v>319</v>
      </c>
      <c r="B320" s="9">
        <v>5</v>
      </c>
      <c r="C320" s="9">
        <f t="shared" si="11"/>
        <v>1595</v>
      </c>
      <c r="D320" s="9">
        <v>50000</v>
      </c>
      <c r="E320" s="9">
        <f t="shared" si="10"/>
        <v>15950000</v>
      </c>
    </row>
    <row r="321" spans="1:5">
      <c r="A321" s="9">
        <v>320</v>
      </c>
      <c r="B321" s="9">
        <v>5</v>
      </c>
      <c r="C321" s="9">
        <f t="shared" si="11"/>
        <v>1600</v>
      </c>
      <c r="D321" s="9">
        <v>50000</v>
      </c>
      <c r="E321" s="9">
        <f t="shared" si="10"/>
        <v>16000000</v>
      </c>
    </row>
    <row r="322" spans="1:5">
      <c r="A322" s="9">
        <v>321</v>
      </c>
      <c r="B322" s="9">
        <v>5</v>
      </c>
      <c r="C322" s="9">
        <f t="shared" si="11"/>
        <v>1605</v>
      </c>
      <c r="D322" s="9">
        <v>50000</v>
      </c>
      <c r="E322" s="9">
        <f t="shared" si="10"/>
        <v>16050000</v>
      </c>
    </row>
    <row r="323" spans="1:5">
      <c r="A323" s="9">
        <v>322</v>
      </c>
      <c r="B323" s="9">
        <v>5</v>
      </c>
      <c r="C323" s="9">
        <f t="shared" si="11"/>
        <v>1610</v>
      </c>
      <c r="D323" s="9">
        <v>50000</v>
      </c>
      <c r="E323" s="9">
        <f t="shared" ref="E323:E386" si="12">A323*D323</f>
        <v>16100000</v>
      </c>
    </row>
    <row r="324" spans="1:5">
      <c r="A324" s="9">
        <v>323</v>
      </c>
      <c r="B324" s="9">
        <v>5</v>
      </c>
      <c r="C324" s="9">
        <f t="shared" si="11"/>
        <v>1615</v>
      </c>
      <c r="D324" s="9">
        <v>50000</v>
      </c>
      <c r="E324" s="9">
        <f t="shared" si="12"/>
        <v>16150000</v>
      </c>
    </row>
    <row r="325" spans="1:5">
      <c r="A325" s="9">
        <v>324</v>
      </c>
      <c r="B325" s="9">
        <v>5</v>
      </c>
      <c r="C325" s="9">
        <f t="shared" si="11"/>
        <v>1620</v>
      </c>
      <c r="D325" s="9">
        <v>50000</v>
      </c>
      <c r="E325" s="9">
        <f t="shared" si="12"/>
        <v>16200000</v>
      </c>
    </row>
    <row r="326" spans="1:5">
      <c r="A326" s="9">
        <v>325</v>
      </c>
      <c r="B326" s="9">
        <v>5</v>
      </c>
      <c r="C326" s="9">
        <f t="shared" si="11"/>
        <v>1625</v>
      </c>
      <c r="D326" s="9">
        <v>50000</v>
      </c>
      <c r="E326" s="9">
        <f t="shared" si="12"/>
        <v>16250000</v>
      </c>
    </row>
    <row r="327" spans="1:5">
      <c r="A327" s="9">
        <v>326</v>
      </c>
      <c r="B327" s="9">
        <v>5</v>
      </c>
      <c r="C327" s="9">
        <f t="shared" si="11"/>
        <v>1630</v>
      </c>
      <c r="D327" s="9">
        <v>50000</v>
      </c>
      <c r="E327" s="9">
        <f t="shared" si="12"/>
        <v>16300000</v>
      </c>
    </row>
    <row r="328" spans="1:5">
      <c r="A328" s="9">
        <v>327</v>
      </c>
      <c r="B328" s="9">
        <v>5</v>
      </c>
      <c r="C328" s="9">
        <f t="shared" si="11"/>
        <v>1635</v>
      </c>
      <c r="D328" s="9">
        <v>50000</v>
      </c>
      <c r="E328" s="9">
        <f t="shared" si="12"/>
        <v>16350000</v>
      </c>
    </row>
    <row r="329" spans="1:5">
      <c r="A329" s="9">
        <v>328</v>
      </c>
      <c r="B329" s="9">
        <v>5</v>
      </c>
      <c r="C329" s="9">
        <f t="shared" si="11"/>
        <v>1640</v>
      </c>
      <c r="D329" s="9">
        <v>50000</v>
      </c>
      <c r="E329" s="9">
        <f t="shared" si="12"/>
        <v>16400000</v>
      </c>
    </row>
    <row r="330" spans="1:5">
      <c r="A330" s="9">
        <v>329</v>
      </c>
      <c r="B330" s="9">
        <v>5</v>
      </c>
      <c r="C330" s="9">
        <f t="shared" si="11"/>
        <v>1645</v>
      </c>
      <c r="D330" s="9">
        <v>50000</v>
      </c>
      <c r="E330" s="9">
        <f t="shared" si="12"/>
        <v>16450000</v>
      </c>
    </row>
    <row r="331" spans="1:5">
      <c r="A331" s="9">
        <v>330</v>
      </c>
      <c r="B331" s="9">
        <v>5</v>
      </c>
      <c r="C331" s="9">
        <f t="shared" si="11"/>
        <v>1650</v>
      </c>
      <c r="D331" s="9">
        <v>50000</v>
      </c>
      <c r="E331" s="9">
        <f t="shared" si="12"/>
        <v>16500000</v>
      </c>
    </row>
    <row r="332" spans="1:5">
      <c r="A332" s="9">
        <v>331</v>
      </c>
      <c r="B332" s="9">
        <v>5</v>
      </c>
      <c r="C332" s="9">
        <f t="shared" si="11"/>
        <v>1655</v>
      </c>
      <c r="D332" s="9">
        <v>50000</v>
      </c>
      <c r="E332" s="9">
        <f t="shared" si="12"/>
        <v>16550000</v>
      </c>
    </row>
    <row r="333" spans="1:5">
      <c r="A333" s="9">
        <v>332</v>
      </c>
      <c r="B333" s="9">
        <v>5</v>
      </c>
      <c r="C333" s="9">
        <f t="shared" si="11"/>
        <v>1660</v>
      </c>
      <c r="D333" s="9">
        <v>50000</v>
      </c>
      <c r="E333" s="9">
        <f t="shared" si="12"/>
        <v>16600000</v>
      </c>
    </row>
    <row r="334" spans="1:5">
      <c r="A334" s="9">
        <v>333</v>
      </c>
      <c r="B334" s="9">
        <v>5</v>
      </c>
      <c r="C334" s="9">
        <f t="shared" si="11"/>
        <v>1665</v>
      </c>
      <c r="D334" s="9">
        <v>50000</v>
      </c>
      <c r="E334" s="9">
        <f t="shared" si="12"/>
        <v>16650000</v>
      </c>
    </row>
    <row r="335" spans="1:5">
      <c r="A335" s="9">
        <v>334</v>
      </c>
      <c r="B335" s="9">
        <v>5</v>
      </c>
      <c r="C335" s="9">
        <f t="shared" si="11"/>
        <v>1670</v>
      </c>
      <c r="D335" s="9">
        <v>50000</v>
      </c>
      <c r="E335" s="9">
        <f t="shared" si="12"/>
        <v>16700000</v>
      </c>
    </row>
    <row r="336" spans="1:5">
      <c r="A336" s="9">
        <v>335</v>
      </c>
      <c r="B336" s="9">
        <v>5</v>
      </c>
      <c r="C336" s="9">
        <f t="shared" ref="C336:C399" si="13">A336*B336</f>
        <v>1675</v>
      </c>
      <c r="D336" s="9">
        <v>50000</v>
      </c>
      <c r="E336" s="9">
        <f t="shared" si="12"/>
        <v>16750000</v>
      </c>
    </row>
    <row r="337" spans="1:5">
      <c r="A337" s="9">
        <v>336</v>
      </c>
      <c r="B337" s="9">
        <v>5</v>
      </c>
      <c r="C337" s="9">
        <f t="shared" si="13"/>
        <v>1680</v>
      </c>
      <c r="D337" s="9">
        <v>50000</v>
      </c>
      <c r="E337" s="9">
        <f t="shared" si="12"/>
        <v>16800000</v>
      </c>
    </row>
    <row r="338" spans="1:5">
      <c r="A338" s="9">
        <v>337</v>
      </c>
      <c r="B338" s="9">
        <v>5</v>
      </c>
      <c r="C338" s="9">
        <f t="shared" si="13"/>
        <v>1685</v>
      </c>
      <c r="D338" s="9">
        <v>50000</v>
      </c>
      <c r="E338" s="9">
        <f t="shared" si="12"/>
        <v>16850000</v>
      </c>
    </row>
    <row r="339" spans="1:5">
      <c r="A339" s="9">
        <v>338</v>
      </c>
      <c r="B339" s="9">
        <v>5</v>
      </c>
      <c r="C339" s="9">
        <f t="shared" si="13"/>
        <v>1690</v>
      </c>
      <c r="D339" s="9">
        <v>50000</v>
      </c>
      <c r="E339" s="9">
        <f t="shared" si="12"/>
        <v>16900000</v>
      </c>
    </row>
    <row r="340" spans="1:5">
      <c r="A340" s="9">
        <v>339</v>
      </c>
      <c r="B340" s="9">
        <v>5</v>
      </c>
      <c r="C340" s="9">
        <f t="shared" si="13"/>
        <v>1695</v>
      </c>
      <c r="D340" s="9">
        <v>50000</v>
      </c>
      <c r="E340" s="9">
        <f t="shared" si="12"/>
        <v>16950000</v>
      </c>
    </row>
    <row r="341" spans="1:5">
      <c r="A341" s="9">
        <v>340</v>
      </c>
      <c r="B341" s="9">
        <v>5</v>
      </c>
      <c r="C341" s="9">
        <f t="shared" si="13"/>
        <v>1700</v>
      </c>
      <c r="D341" s="9">
        <v>50000</v>
      </c>
      <c r="E341" s="9">
        <f t="shared" si="12"/>
        <v>17000000</v>
      </c>
    </row>
    <row r="342" spans="1:5">
      <c r="A342" s="9">
        <v>341</v>
      </c>
      <c r="B342" s="9">
        <v>5</v>
      </c>
      <c r="C342" s="9">
        <f t="shared" si="13"/>
        <v>1705</v>
      </c>
      <c r="D342" s="9">
        <v>50000</v>
      </c>
      <c r="E342" s="9">
        <f t="shared" si="12"/>
        <v>17050000</v>
      </c>
    </row>
    <row r="343" spans="1:5">
      <c r="A343" s="9">
        <v>342</v>
      </c>
      <c r="B343" s="9">
        <v>5</v>
      </c>
      <c r="C343" s="9">
        <f t="shared" si="13"/>
        <v>1710</v>
      </c>
      <c r="D343" s="9">
        <v>50000</v>
      </c>
      <c r="E343" s="9">
        <f t="shared" si="12"/>
        <v>17100000</v>
      </c>
    </row>
    <row r="344" spans="1:5">
      <c r="A344" s="9">
        <v>343</v>
      </c>
      <c r="B344" s="9">
        <v>5</v>
      </c>
      <c r="C344" s="9">
        <f t="shared" si="13"/>
        <v>1715</v>
      </c>
      <c r="D344" s="9">
        <v>50000</v>
      </c>
      <c r="E344" s="9">
        <f t="shared" si="12"/>
        <v>17150000</v>
      </c>
    </row>
    <row r="345" spans="1:5">
      <c r="A345" s="9">
        <v>344</v>
      </c>
      <c r="B345" s="9">
        <v>5</v>
      </c>
      <c r="C345" s="9">
        <f t="shared" si="13"/>
        <v>1720</v>
      </c>
      <c r="D345" s="9">
        <v>50000</v>
      </c>
      <c r="E345" s="9">
        <f t="shared" si="12"/>
        <v>17200000</v>
      </c>
    </row>
    <row r="346" spans="1:5">
      <c r="A346" s="9">
        <v>345</v>
      </c>
      <c r="B346" s="9">
        <v>5</v>
      </c>
      <c r="C346" s="9">
        <f t="shared" si="13"/>
        <v>1725</v>
      </c>
      <c r="D346" s="9">
        <v>50000</v>
      </c>
      <c r="E346" s="9">
        <f t="shared" si="12"/>
        <v>17250000</v>
      </c>
    </row>
    <row r="347" spans="1:5">
      <c r="A347" s="9">
        <v>346</v>
      </c>
      <c r="B347" s="9">
        <v>5</v>
      </c>
      <c r="C347" s="9">
        <f t="shared" si="13"/>
        <v>1730</v>
      </c>
      <c r="D347" s="9">
        <v>50000</v>
      </c>
      <c r="E347" s="9">
        <f t="shared" si="12"/>
        <v>17300000</v>
      </c>
    </row>
    <row r="348" spans="1:5">
      <c r="A348" s="9">
        <v>347</v>
      </c>
      <c r="B348" s="9">
        <v>5</v>
      </c>
      <c r="C348" s="9">
        <f t="shared" si="13"/>
        <v>1735</v>
      </c>
      <c r="D348" s="9">
        <v>50000</v>
      </c>
      <c r="E348" s="9">
        <f t="shared" si="12"/>
        <v>17350000</v>
      </c>
    </row>
    <row r="349" spans="1:5">
      <c r="A349" s="9">
        <v>348</v>
      </c>
      <c r="B349" s="9">
        <v>5</v>
      </c>
      <c r="C349" s="9">
        <f t="shared" si="13"/>
        <v>1740</v>
      </c>
      <c r="D349" s="9">
        <v>50000</v>
      </c>
      <c r="E349" s="9">
        <f t="shared" si="12"/>
        <v>17400000</v>
      </c>
    </row>
    <row r="350" spans="1:5">
      <c r="A350" s="9">
        <v>349</v>
      </c>
      <c r="B350" s="9">
        <v>5</v>
      </c>
      <c r="C350" s="9">
        <f t="shared" si="13"/>
        <v>1745</v>
      </c>
      <c r="D350" s="9">
        <v>50000</v>
      </c>
      <c r="E350" s="9">
        <f t="shared" si="12"/>
        <v>17450000</v>
      </c>
    </row>
    <row r="351" spans="1:5">
      <c r="A351" s="9">
        <v>350</v>
      </c>
      <c r="B351" s="9">
        <v>5</v>
      </c>
      <c r="C351" s="9">
        <f t="shared" si="13"/>
        <v>1750</v>
      </c>
      <c r="D351" s="9">
        <v>50000</v>
      </c>
      <c r="E351" s="9">
        <f t="shared" si="12"/>
        <v>17500000</v>
      </c>
    </row>
    <row r="352" spans="1:5">
      <c r="A352" s="9">
        <v>351</v>
      </c>
      <c r="B352" s="9">
        <v>5</v>
      </c>
      <c r="C352" s="9">
        <f t="shared" si="13"/>
        <v>1755</v>
      </c>
      <c r="D352" s="9">
        <v>50000</v>
      </c>
      <c r="E352" s="9">
        <f t="shared" si="12"/>
        <v>17550000</v>
      </c>
    </row>
    <row r="353" spans="1:5">
      <c r="A353" s="9">
        <v>352</v>
      </c>
      <c r="B353" s="9">
        <v>5</v>
      </c>
      <c r="C353" s="9">
        <f t="shared" si="13"/>
        <v>1760</v>
      </c>
      <c r="D353" s="9">
        <v>50000</v>
      </c>
      <c r="E353" s="9">
        <f t="shared" si="12"/>
        <v>17600000</v>
      </c>
    </row>
    <row r="354" spans="1:5">
      <c r="A354" s="9">
        <v>353</v>
      </c>
      <c r="B354" s="9">
        <v>5</v>
      </c>
      <c r="C354" s="9">
        <f t="shared" si="13"/>
        <v>1765</v>
      </c>
      <c r="D354" s="9">
        <v>50000</v>
      </c>
      <c r="E354" s="9">
        <f t="shared" si="12"/>
        <v>17650000</v>
      </c>
    </row>
    <row r="355" spans="1:5">
      <c r="A355" s="9">
        <v>354</v>
      </c>
      <c r="B355" s="9">
        <v>5</v>
      </c>
      <c r="C355" s="9">
        <f t="shared" si="13"/>
        <v>1770</v>
      </c>
      <c r="D355" s="9">
        <v>50000</v>
      </c>
      <c r="E355" s="9">
        <f t="shared" si="12"/>
        <v>17700000</v>
      </c>
    </row>
    <row r="356" spans="1:5">
      <c r="A356" s="9">
        <v>355</v>
      </c>
      <c r="B356" s="9">
        <v>5</v>
      </c>
      <c r="C356" s="9">
        <f t="shared" si="13"/>
        <v>1775</v>
      </c>
      <c r="D356" s="9">
        <v>50000</v>
      </c>
      <c r="E356" s="9">
        <f t="shared" si="12"/>
        <v>17750000</v>
      </c>
    </row>
    <row r="357" spans="1:5">
      <c r="A357" s="9">
        <v>356</v>
      </c>
      <c r="B357" s="9">
        <v>5</v>
      </c>
      <c r="C357" s="9">
        <f t="shared" si="13"/>
        <v>1780</v>
      </c>
      <c r="D357" s="9">
        <v>50000</v>
      </c>
      <c r="E357" s="9">
        <f t="shared" si="12"/>
        <v>17800000</v>
      </c>
    </row>
    <row r="358" spans="1:5">
      <c r="A358" s="9">
        <v>357</v>
      </c>
      <c r="B358" s="9">
        <v>5</v>
      </c>
      <c r="C358" s="9">
        <f t="shared" si="13"/>
        <v>1785</v>
      </c>
      <c r="D358" s="9">
        <v>50000</v>
      </c>
      <c r="E358" s="9">
        <f t="shared" si="12"/>
        <v>17850000</v>
      </c>
    </row>
    <row r="359" spans="1:5">
      <c r="A359" s="9">
        <v>358</v>
      </c>
      <c r="B359" s="9">
        <v>5</v>
      </c>
      <c r="C359" s="9">
        <f t="shared" si="13"/>
        <v>1790</v>
      </c>
      <c r="D359" s="9">
        <v>50000</v>
      </c>
      <c r="E359" s="9">
        <f t="shared" si="12"/>
        <v>17900000</v>
      </c>
    </row>
    <row r="360" spans="1:5">
      <c r="A360" s="9">
        <v>359</v>
      </c>
      <c r="B360" s="9">
        <v>5</v>
      </c>
      <c r="C360" s="9">
        <f t="shared" si="13"/>
        <v>1795</v>
      </c>
      <c r="D360" s="9">
        <v>50000</v>
      </c>
      <c r="E360" s="9">
        <f t="shared" si="12"/>
        <v>17950000</v>
      </c>
    </row>
    <row r="361" spans="1:5">
      <c r="A361" s="9">
        <v>360</v>
      </c>
      <c r="B361" s="9">
        <v>5</v>
      </c>
      <c r="C361" s="9">
        <f t="shared" si="13"/>
        <v>1800</v>
      </c>
      <c r="D361" s="9">
        <v>50000</v>
      </c>
      <c r="E361" s="9">
        <f t="shared" si="12"/>
        <v>18000000</v>
      </c>
    </row>
    <row r="362" spans="1:5">
      <c r="A362" s="9">
        <v>361</v>
      </c>
      <c r="B362" s="9">
        <v>5</v>
      </c>
      <c r="C362" s="9">
        <f t="shared" si="13"/>
        <v>1805</v>
      </c>
      <c r="D362" s="9">
        <v>50000</v>
      </c>
      <c r="E362" s="9">
        <f t="shared" si="12"/>
        <v>18050000</v>
      </c>
    </row>
    <row r="363" spans="1:5">
      <c r="A363" s="9">
        <v>362</v>
      </c>
      <c r="B363" s="9">
        <v>5</v>
      </c>
      <c r="C363" s="9">
        <f t="shared" si="13"/>
        <v>1810</v>
      </c>
      <c r="D363" s="9">
        <v>50000</v>
      </c>
      <c r="E363" s="9">
        <f t="shared" si="12"/>
        <v>18100000</v>
      </c>
    </row>
    <row r="364" spans="1:5">
      <c r="A364" s="9">
        <v>363</v>
      </c>
      <c r="B364" s="9">
        <v>5</v>
      </c>
      <c r="C364" s="9">
        <f t="shared" si="13"/>
        <v>1815</v>
      </c>
      <c r="D364" s="9">
        <v>50000</v>
      </c>
      <c r="E364" s="9">
        <f t="shared" si="12"/>
        <v>18150000</v>
      </c>
    </row>
    <row r="365" spans="1:5">
      <c r="A365" s="9">
        <v>364</v>
      </c>
      <c r="B365" s="9">
        <v>5</v>
      </c>
      <c r="C365" s="9">
        <f t="shared" si="13"/>
        <v>1820</v>
      </c>
      <c r="D365" s="9">
        <v>50000</v>
      </c>
      <c r="E365" s="9">
        <f t="shared" si="12"/>
        <v>18200000</v>
      </c>
    </row>
    <row r="366" spans="1:5">
      <c r="A366" s="9">
        <v>365</v>
      </c>
      <c r="B366" s="9">
        <v>5</v>
      </c>
      <c r="C366" s="9">
        <f t="shared" si="13"/>
        <v>1825</v>
      </c>
      <c r="D366" s="9">
        <v>50000</v>
      </c>
      <c r="E366" s="9">
        <f t="shared" si="12"/>
        <v>18250000</v>
      </c>
    </row>
    <row r="367" spans="1:5">
      <c r="A367" s="9">
        <v>366</v>
      </c>
      <c r="B367" s="9">
        <v>5</v>
      </c>
      <c r="C367" s="9">
        <f t="shared" si="13"/>
        <v>1830</v>
      </c>
      <c r="D367" s="9">
        <v>50000</v>
      </c>
      <c r="E367" s="9">
        <f t="shared" si="12"/>
        <v>18300000</v>
      </c>
    </row>
    <row r="368" spans="1:5">
      <c r="A368" s="9">
        <v>367</v>
      </c>
      <c r="B368" s="9">
        <v>5</v>
      </c>
      <c r="C368" s="9">
        <f t="shared" si="13"/>
        <v>1835</v>
      </c>
      <c r="D368" s="9">
        <v>50000</v>
      </c>
      <c r="E368" s="9">
        <f t="shared" si="12"/>
        <v>18350000</v>
      </c>
    </row>
    <row r="369" spans="1:5">
      <c r="A369" s="9">
        <v>368</v>
      </c>
      <c r="B369" s="9">
        <v>5</v>
      </c>
      <c r="C369" s="9">
        <f t="shared" si="13"/>
        <v>1840</v>
      </c>
      <c r="D369" s="9">
        <v>50000</v>
      </c>
      <c r="E369" s="9">
        <f t="shared" si="12"/>
        <v>18400000</v>
      </c>
    </row>
    <row r="370" spans="1:5">
      <c r="A370" s="9">
        <v>369</v>
      </c>
      <c r="B370" s="9">
        <v>5</v>
      </c>
      <c r="C370" s="9">
        <f t="shared" si="13"/>
        <v>1845</v>
      </c>
      <c r="D370" s="9">
        <v>50000</v>
      </c>
      <c r="E370" s="9">
        <f t="shared" si="12"/>
        <v>18450000</v>
      </c>
    </row>
    <row r="371" spans="1:5">
      <c r="A371" s="9">
        <v>370</v>
      </c>
      <c r="B371" s="9">
        <v>5</v>
      </c>
      <c r="C371" s="9">
        <f t="shared" si="13"/>
        <v>1850</v>
      </c>
      <c r="D371" s="9">
        <v>50000</v>
      </c>
      <c r="E371" s="9">
        <f t="shared" si="12"/>
        <v>18500000</v>
      </c>
    </row>
    <row r="372" spans="1:5">
      <c r="A372" s="9">
        <v>371</v>
      </c>
      <c r="B372" s="9">
        <v>5</v>
      </c>
      <c r="C372" s="9">
        <f t="shared" si="13"/>
        <v>1855</v>
      </c>
      <c r="D372" s="9">
        <v>50000</v>
      </c>
      <c r="E372" s="9">
        <f t="shared" si="12"/>
        <v>18550000</v>
      </c>
    </row>
    <row r="373" spans="1:5">
      <c r="A373" s="9">
        <v>372</v>
      </c>
      <c r="B373" s="9">
        <v>5</v>
      </c>
      <c r="C373" s="9">
        <f t="shared" si="13"/>
        <v>1860</v>
      </c>
      <c r="D373" s="9">
        <v>50000</v>
      </c>
      <c r="E373" s="9">
        <f t="shared" si="12"/>
        <v>18600000</v>
      </c>
    </row>
    <row r="374" spans="1:5">
      <c r="A374" s="9">
        <v>373</v>
      </c>
      <c r="B374" s="9">
        <v>5</v>
      </c>
      <c r="C374" s="9">
        <f t="shared" si="13"/>
        <v>1865</v>
      </c>
      <c r="D374" s="9">
        <v>50000</v>
      </c>
      <c r="E374" s="9">
        <f t="shared" si="12"/>
        <v>18650000</v>
      </c>
    </row>
    <row r="375" spans="1:5">
      <c r="A375" s="9">
        <v>374</v>
      </c>
      <c r="B375" s="9">
        <v>5</v>
      </c>
      <c r="C375" s="9">
        <f t="shared" si="13"/>
        <v>1870</v>
      </c>
      <c r="D375" s="9">
        <v>50000</v>
      </c>
      <c r="E375" s="9">
        <f t="shared" si="12"/>
        <v>18700000</v>
      </c>
    </row>
    <row r="376" spans="1:5">
      <c r="A376" s="9">
        <v>375</v>
      </c>
      <c r="B376" s="9">
        <v>5</v>
      </c>
      <c r="C376" s="9">
        <f t="shared" si="13"/>
        <v>1875</v>
      </c>
      <c r="D376" s="9">
        <v>50000</v>
      </c>
      <c r="E376" s="9">
        <f t="shared" si="12"/>
        <v>18750000</v>
      </c>
    </row>
    <row r="377" spans="1:5">
      <c r="A377" s="9">
        <v>376</v>
      </c>
      <c r="B377" s="9">
        <v>5</v>
      </c>
      <c r="C377" s="9">
        <f t="shared" si="13"/>
        <v>1880</v>
      </c>
      <c r="D377" s="9">
        <v>50000</v>
      </c>
      <c r="E377" s="9">
        <f t="shared" si="12"/>
        <v>18800000</v>
      </c>
    </row>
    <row r="378" spans="1:5">
      <c r="A378" s="9">
        <v>377</v>
      </c>
      <c r="B378" s="9">
        <v>5</v>
      </c>
      <c r="C378" s="9">
        <f t="shared" si="13"/>
        <v>1885</v>
      </c>
      <c r="D378" s="9">
        <v>50000</v>
      </c>
      <c r="E378" s="9">
        <f t="shared" si="12"/>
        <v>18850000</v>
      </c>
    </row>
    <row r="379" spans="1:5">
      <c r="A379" s="9">
        <v>378</v>
      </c>
      <c r="B379" s="9">
        <v>5</v>
      </c>
      <c r="C379" s="9">
        <f t="shared" si="13"/>
        <v>1890</v>
      </c>
      <c r="D379" s="9">
        <v>50000</v>
      </c>
      <c r="E379" s="9">
        <f t="shared" si="12"/>
        <v>18900000</v>
      </c>
    </row>
    <row r="380" spans="1:5">
      <c r="A380" s="9">
        <v>379</v>
      </c>
      <c r="B380" s="9">
        <v>5</v>
      </c>
      <c r="C380" s="9">
        <f t="shared" si="13"/>
        <v>1895</v>
      </c>
      <c r="D380" s="9">
        <v>50000</v>
      </c>
      <c r="E380" s="9">
        <f t="shared" si="12"/>
        <v>18950000</v>
      </c>
    </row>
    <row r="381" spans="1:5">
      <c r="A381" s="9">
        <v>380</v>
      </c>
      <c r="B381" s="9">
        <v>5</v>
      </c>
      <c r="C381" s="9">
        <f t="shared" si="13"/>
        <v>1900</v>
      </c>
      <c r="D381" s="9">
        <v>50000</v>
      </c>
      <c r="E381" s="9">
        <f t="shared" si="12"/>
        <v>19000000</v>
      </c>
    </row>
    <row r="382" spans="1:5">
      <c r="A382" s="9">
        <v>381</v>
      </c>
      <c r="B382" s="9">
        <v>5</v>
      </c>
      <c r="C382" s="9">
        <f t="shared" si="13"/>
        <v>1905</v>
      </c>
      <c r="D382" s="9">
        <v>50000</v>
      </c>
      <c r="E382" s="9">
        <f t="shared" si="12"/>
        <v>19050000</v>
      </c>
    </row>
    <row r="383" spans="1:5">
      <c r="A383" s="9">
        <v>382</v>
      </c>
      <c r="B383" s="9">
        <v>5</v>
      </c>
      <c r="C383" s="9">
        <f t="shared" si="13"/>
        <v>1910</v>
      </c>
      <c r="D383" s="9">
        <v>50000</v>
      </c>
      <c r="E383" s="9">
        <f t="shared" si="12"/>
        <v>19100000</v>
      </c>
    </row>
    <row r="384" spans="1:5">
      <c r="A384" s="9">
        <v>383</v>
      </c>
      <c r="B384" s="9">
        <v>5</v>
      </c>
      <c r="C384" s="9">
        <f t="shared" si="13"/>
        <v>1915</v>
      </c>
      <c r="D384" s="9">
        <v>50000</v>
      </c>
      <c r="E384" s="9">
        <f t="shared" si="12"/>
        <v>19150000</v>
      </c>
    </row>
    <row r="385" spans="1:5">
      <c r="A385" s="9">
        <v>384</v>
      </c>
      <c r="B385" s="9">
        <v>5</v>
      </c>
      <c r="C385" s="9">
        <f t="shared" si="13"/>
        <v>1920</v>
      </c>
      <c r="D385" s="9">
        <v>50000</v>
      </c>
      <c r="E385" s="9">
        <f t="shared" si="12"/>
        <v>19200000</v>
      </c>
    </row>
    <row r="386" spans="1:5">
      <c r="A386" s="9">
        <v>385</v>
      </c>
      <c r="B386" s="9">
        <v>5</v>
      </c>
      <c r="C386" s="9">
        <f t="shared" si="13"/>
        <v>1925</v>
      </c>
      <c r="D386" s="9">
        <v>50000</v>
      </c>
      <c r="E386" s="9">
        <f t="shared" si="12"/>
        <v>19250000</v>
      </c>
    </row>
    <row r="387" spans="1:5">
      <c r="A387" s="9">
        <v>386</v>
      </c>
      <c r="B387" s="9">
        <v>5</v>
      </c>
      <c r="C387" s="9">
        <f t="shared" si="13"/>
        <v>1930</v>
      </c>
      <c r="D387" s="9">
        <v>50000</v>
      </c>
      <c r="E387" s="9">
        <f t="shared" ref="E387:E450" si="14">A387*D387</f>
        <v>19300000</v>
      </c>
    </row>
    <row r="388" spans="1:5">
      <c r="A388" s="9">
        <v>387</v>
      </c>
      <c r="B388" s="9">
        <v>5</v>
      </c>
      <c r="C388" s="9">
        <f t="shared" si="13"/>
        <v>1935</v>
      </c>
      <c r="D388" s="9">
        <v>50000</v>
      </c>
      <c r="E388" s="9">
        <f t="shared" si="14"/>
        <v>19350000</v>
      </c>
    </row>
    <row r="389" spans="1:5">
      <c r="A389" s="9">
        <v>388</v>
      </c>
      <c r="B389" s="9">
        <v>5</v>
      </c>
      <c r="C389" s="9">
        <f t="shared" si="13"/>
        <v>1940</v>
      </c>
      <c r="D389" s="9">
        <v>50000</v>
      </c>
      <c r="E389" s="9">
        <f t="shared" si="14"/>
        <v>19400000</v>
      </c>
    </row>
    <row r="390" spans="1:5">
      <c r="A390" s="9">
        <v>389</v>
      </c>
      <c r="B390" s="9">
        <v>5</v>
      </c>
      <c r="C390" s="9">
        <f t="shared" si="13"/>
        <v>1945</v>
      </c>
      <c r="D390" s="9">
        <v>50000</v>
      </c>
      <c r="E390" s="9">
        <f t="shared" si="14"/>
        <v>19450000</v>
      </c>
    </row>
    <row r="391" spans="1:5">
      <c r="A391" s="9">
        <v>390</v>
      </c>
      <c r="B391" s="9">
        <v>5</v>
      </c>
      <c r="C391" s="9">
        <f t="shared" si="13"/>
        <v>1950</v>
      </c>
      <c r="D391" s="9">
        <v>50000</v>
      </c>
      <c r="E391" s="9">
        <f t="shared" si="14"/>
        <v>19500000</v>
      </c>
    </row>
    <row r="392" spans="1:5">
      <c r="A392" s="9">
        <v>391</v>
      </c>
      <c r="B392" s="9">
        <v>5</v>
      </c>
      <c r="C392" s="9">
        <f t="shared" si="13"/>
        <v>1955</v>
      </c>
      <c r="D392" s="9">
        <v>50000</v>
      </c>
      <c r="E392" s="9">
        <f t="shared" si="14"/>
        <v>19550000</v>
      </c>
    </row>
    <row r="393" spans="1:5">
      <c r="A393" s="9">
        <v>392</v>
      </c>
      <c r="B393" s="9">
        <v>5</v>
      </c>
      <c r="C393" s="9">
        <f t="shared" si="13"/>
        <v>1960</v>
      </c>
      <c r="D393" s="9">
        <v>50000</v>
      </c>
      <c r="E393" s="9">
        <f t="shared" si="14"/>
        <v>19600000</v>
      </c>
    </row>
    <row r="394" spans="1:5">
      <c r="A394" s="9">
        <v>393</v>
      </c>
      <c r="B394" s="9">
        <v>5</v>
      </c>
      <c r="C394" s="9">
        <f t="shared" si="13"/>
        <v>1965</v>
      </c>
      <c r="D394" s="9">
        <v>50000</v>
      </c>
      <c r="E394" s="9">
        <f t="shared" si="14"/>
        <v>19650000</v>
      </c>
    </row>
    <row r="395" spans="1:5">
      <c r="A395" s="9">
        <v>394</v>
      </c>
      <c r="B395" s="9">
        <v>5</v>
      </c>
      <c r="C395" s="9">
        <f t="shared" si="13"/>
        <v>1970</v>
      </c>
      <c r="D395" s="9">
        <v>50000</v>
      </c>
      <c r="E395" s="9">
        <f t="shared" si="14"/>
        <v>19700000</v>
      </c>
    </row>
    <row r="396" spans="1:5">
      <c r="A396" s="9">
        <v>395</v>
      </c>
      <c r="B396" s="9">
        <v>5</v>
      </c>
      <c r="C396" s="9">
        <f t="shared" si="13"/>
        <v>1975</v>
      </c>
      <c r="D396" s="9">
        <v>50000</v>
      </c>
      <c r="E396" s="9">
        <f t="shared" si="14"/>
        <v>19750000</v>
      </c>
    </row>
    <row r="397" spans="1:5">
      <c r="A397" s="9">
        <v>396</v>
      </c>
      <c r="B397" s="9">
        <v>5</v>
      </c>
      <c r="C397" s="9">
        <f t="shared" si="13"/>
        <v>1980</v>
      </c>
      <c r="D397" s="9">
        <v>50000</v>
      </c>
      <c r="E397" s="9">
        <f t="shared" si="14"/>
        <v>19800000</v>
      </c>
    </row>
    <row r="398" spans="1:5">
      <c r="A398" s="9">
        <v>397</v>
      </c>
      <c r="B398" s="9">
        <v>5</v>
      </c>
      <c r="C398" s="9">
        <f t="shared" si="13"/>
        <v>1985</v>
      </c>
      <c r="D398" s="9">
        <v>50000</v>
      </c>
      <c r="E398" s="9">
        <f t="shared" si="14"/>
        <v>19850000</v>
      </c>
    </row>
    <row r="399" spans="1:5">
      <c r="A399" s="9">
        <v>398</v>
      </c>
      <c r="B399" s="9">
        <v>5</v>
      </c>
      <c r="C399" s="9">
        <f t="shared" si="13"/>
        <v>1990</v>
      </c>
      <c r="D399" s="9">
        <v>50000</v>
      </c>
      <c r="E399" s="9">
        <f t="shared" si="14"/>
        <v>19900000</v>
      </c>
    </row>
    <row r="400" spans="1:5">
      <c r="A400" s="9">
        <v>399</v>
      </c>
      <c r="B400" s="9">
        <v>5</v>
      </c>
      <c r="C400" s="9">
        <f t="shared" ref="C400:C463" si="15">A400*B400</f>
        <v>1995</v>
      </c>
      <c r="D400" s="9">
        <v>50000</v>
      </c>
      <c r="E400" s="9">
        <f t="shared" si="14"/>
        <v>19950000</v>
      </c>
    </row>
    <row r="401" spans="1:5">
      <c r="A401" s="9">
        <v>400</v>
      </c>
      <c r="B401" s="9">
        <v>5</v>
      </c>
      <c r="C401" s="9">
        <f t="shared" si="15"/>
        <v>2000</v>
      </c>
      <c r="D401" s="9">
        <v>50000</v>
      </c>
      <c r="E401" s="9">
        <f t="shared" si="14"/>
        <v>20000000</v>
      </c>
    </row>
    <row r="402" spans="1:5">
      <c r="A402" s="9">
        <v>401</v>
      </c>
      <c r="B402" s="9">
        <v>5</v>
      </c>
      <c r="C402" s="9">
        <f t="shared" si="15"/>
        <v>2005</v>
      </c>
      <c r="D402" s="9">
        <v>50000</v>
      </c>
      <c r="E402" s="9">
        <f t="shared" si="14"/>
        <v>20050000</v>
      </c>
    </row>
    <row r="403" spans="1:5">
      <c r="A403" s="9">
        <v>402</v>
      </c>
      <c r="B403" s="9">
        <v>5</v>
      </c>
      <c r="C403" s="9">
        <f t="shared" si="15"/>
        <v>2010</v>
      </c>
      <c r="D403" s="9">
        <v>50000</v>
      </c>
      <c r="E403" s="9">
        <f t="shared" si="14"/>
        <v>20100000</v>
      </c>
    </row>
    <row r="404" spans="1:5">
      <c r="A404" s="9">
        <v>403</v>
      </c>
      <c r="B404" s="9">
        <v>5</v>
      </c>
      <c r="C404" s="9">
        <f t="shared" si="15"/>
        <v>2015</v>
      </c>
      <c r="D404" s="9">
        <v>50000</v>
      </c>
      <c r="E404" s="9">
        <f t="shared" si="14"/>
        <v>20150000</v>
      </c>
    </row>
    <row r="405" spans="1:5">
      <c r="A405" s="9">
        <v>404</v>
      </c>
      <c r="B405" s="9">
        <v>5</v>
      </c>
      <c r="C405" s="9">
        <f t="shared" si="15"/>
        <v>2020</v>
      </c>
      <c r="D405" s="9">
        <v>50000</v>
      </c>
      <c r="E405" s="9">
        <f t="shared" si="14"/>
        <v>20200000</v>
      </c>
    </row>
    <row r="406" spans="1:5">
      <c r="A406" s="9">
        <v>405</v>
      </c>
      <c r="B406" s="9">
        <v>5</v>
      </c>
      <c r="C406" s="9">
        <f t="shared" si="15"/>
        <v>2025</v>
      </c>
      <c r="D406" s="9">
        <v>50000</v>
      </c>
      <c r="E406" s="9">
        <f t="shared" si="14"/>
        <v>20250000</v>
      </c>
    </row>
    <row r="407" spans="1:5">
      <c r="A407" s="9">
        <v>406</v>
      </c>
      <c r="B407" s="9">
        <v>5</v>
      </c>
      <c r="C407" s="9">
        <f t="shared" si="15"/>
        <v>2030</v>
      </c>
      <c r="D407" s="9">
        <v>50000</v>
      </c>
      <c r="E407" s="9">
        <f t="shared" si="14"/>
        <v>20300000</v>
      </c>
    </row>
    <row r="408" spans="1:5">
      <c r="A408" s="9">
        <v>407</v>
      </c>
      <c r="B408" s="9">
        <v>5</v>
      </c>
      <c r="C408" s="9">
        <f t="shared" si="15"/>
        <v>2035</v>
      </c>
      <c r="D408" s="9">
        <v>50000</v>
      </c>
      <c r="E408" s="9">
        <f t="shared" si="14"/>
        <v>20350000</v>
      </c>
    </row>
    <row r="409" spans="1:5">
      <c r="A409" s="9">
        <v>408</v>
      </c>
      <c r="B409" s="9">
        <v>5</v>
      </c>
      <c r="C409" s="9">
        <f t="shared" si="15"/>
        <v>2040</v>
      </c>
      <c r="D409" s="9">
        <v>50000</v>
      </c>
      <c r="E409" s="9">
        <f t="shared" si="14"/>
        <v>20400000</v>
      </c>
    </row>
    <row r="410" spans="1:5">
      <c r="A410" s="9">
        <v>409</v>
      </c>
      <c r="B410" s="9">
        <v>5</v>
      </c>
      <c r="C410" s="9">
        <f t="shared" si="15"/>
        <v>2045</v>
      </c>
      <c r="D410" s="9">
        <v>50000</v>
      </c>
      <c r="E410" s="9">
        <f t="shared" si="14"/>
        <v>20450000</v>
      </c>
    </row>
    <row r="411" spans="1:5">
      <c r="A411" s="9">
        <v>410</v>
      </c>
      <c r="B411" s="9">
        <v>5</v>
      </c>
      <c r="C411" s="9">
        <f t="shared" si="15"/>
        <v>2050</v>
      </c>
      <c r="D411" s="9">
        <v>50000</v>
      </c>
      <c r="E411" s="9">
        <f t="shared" si="14"/>
        <v>20500000</v>
      </c>
    </row>
    <row r="412" spans="1:5">
      <c r="A412" s="9">
        <v>411</v>
      </c>
      <c r="B412" s="9">
        <v>5</v>
      </c>
      <c r="C412" s="9">
        <f t="shared" si="15"/>
        <v>2055</v>
      </c>
      <c r="D412" s="9">
        <v>50000</v>
      </c>
      <c r="E412" s="9">
        <f t="shared" si="14"/>
        <v>20550000</v>
      </c>
    </row>
    <row r="413" spans="1:5">
      <c r="A413" s="9">
        <v>412</v>
      </c>
      <c r="B413" s="9">
        <v>5</v>
      </c>
      <c r="C413" s="9">
        <f t="shared" si="15"/>
        <v>2060</v>
      </c>
      <c r="D413" s="9">
        <v>50000</v>
      </c>
      <c r="E413" s="9">
        <f t="shared" si="14"/>
        <v>20600000</v>
      </c>
    </row>
    <row r="414" spans="1:5">
      <c r="A414" s="9">
        <v>413</v>
      </c>
      <c r="B414" s="9">
        <v>5</v>
      </c>
      <c r="C414" s="9">
        <f t="shared" si="15"/>
        <v>2065</v>
      </c>
      <c r="D414" s="9">
        <v>50000</v>
      </c>
      <c r="E414" s="9">
        <f t="shared" si="14"/>
        <v>20650000</v>
      </c>
    </row>
    <row r="415" spans="1:5">
      <c r="A415" s="9">
        <v>414</v>
      </c>
      <c r="B415" s="9">
        <v>5</v>
      </c>
      <c r="C415" s="9">
        <f t="shared" si="15"/>
        <v>2070</v>
      </c>
      <c r="D415" s="9">
        <v>50000</v>
      </c>
      <c r="E415" s="9">
        <f t="shared" si="14"/>
        <v>20700000</v>
      </c>
    </row>
    <row r="416" spans="1:5">
      <c r="A416" s="9">
        <v>415</v>
      </c>
      <c r="B416" s="9">
        <v>5</v>
      </c>
      <c r="C416" s="9">
        <f t="shared" si="15"/>
        <v>2075</v>
      </c>
      <c r="D416" s="9">
        <v>50000</v>
      </c>
      <c r="E416" s="9">
        <f t="shared" si="14"/>
        <v>20750000</v>
      </c>
    </row>
    <row r="417" spans="1:5">
      <c r="A417" s="9">
        <v>416</v>
      </c>
      <c r="B417" s="9">
        <v>5</v>
      </c>
      <c r="C417" s="9">
        <f t="shared" si="15"/>
        <v>2080</v>
      </c>
      <c r="D417" s="9">
        <v>50000</v>
      </c>
      <c r="E417" s="9">
        <f t="shared" si="14"/>
        <v>20800000</v>
      </c>
    </row>
    <row r="418" spans="1:5">
      <c r="A418" s="9">
        <v>417</v>
      </c>
      <c r="B418" s="9">
        <v>5</v>
      </c>
      <c r="C418" s="9">
        <f t="shared" si="15"/>
        <v>2085</v>
      </c>
      <c r="D418" s="9">
        <v>50000</v>
      </c>
      <c r="E418" s="9">
        <f t="shared" si="14"/>
        <v>20850000</v>
      </c>
    </row>
    <row r="419" spans="1:5">
      <c r="A419" s="9">
        <v>418</v>
      </c>
      <c r="B419" s="9">
        <v>5</v>
      </c>
      <c r="C419" s="9">
        <f t="shared" si="15"/>
        <v>2090</v>
      </c>
      <c r="D419" s="9">
        <v>50000</v>
      </c>
      <c r="E419" s="9">
        <f t="shared" si="14"/>
        <v>20900000</v>
      </c>
    </row>
    <row r="420" spans="1:5">
      <c r="A420" s="9">
        <v>419</v>
      </c>
      <c r="B420" s="9">
        <v>5</v>
      </c>
      <c r="C420" s="9">
        <f t="shared" si="15"/>
        <v>2095</v>
      </c>
      <c r="D420" s="9">
        <v>50000</v>
      </c>
      <c r="E420" s="9">
        <f t="shared" si="14"/>
        <v>20950000</v>
      </c>
    </row>
    <row r="421" spans="1:5">
      <c r="A421" s="9">
        <v>420</v>
      </c>
      <c r="B421" s="9">
        <v>5</v>
      </c>
      <c r="C421" s="9">
        <f t="shared" si="15"/>
        <v>2100</v>
      </c>
      <c r="D421" s="9">
        <v>50000</v>
      </c>
      <c r="E421" s="9">
        <f t="shared" si="14"/>
        <v>21000000</v>
      </c>
    </row>
    <row r="422" spans="1:5">
      <c r="A422" s="9">
        <v>421</v>
      </c>
      <c r="B422" s="9">
        <v>5</v>
      </c>
      <c r="C422" s="9">
        <f t="shared" si="15"/>
        <v>2105</v>
      </c>
      <c r="D422" s="9">
        <v>50000</v>
      </c>
      <c r="E422" s="9">
        <f t="shared" si="14"/>
        <v>21050000</v>
      </c>
    </row>
    <row r="423" spans="1:5">
      <c r="A423" s="9">
        <v>422</v>
      </c>
      <c r="B423" s="9">
        <v>5</v>
      </c>
      <c r="C423" s="9">
        <f t="shared" si="15"/>
        <v>2110</v>
      </c>
      <c r="D423" s="9">
        <v>50000</v>
      </c>
      <c r="E423" s="9">
        <f t="shared" si="14"/>
        <v>21100000</v>
      </c>
    </row>
    <row r="424" spans="1:5">
      <c r="A424" s="9">
        <v>423</v>
      </c>
      <c r="B424" s="9">
        <v>5</v>
      </c>
      <c r="C424" s="9">
        <f t="shared" si="15"/>
        <v>2115</v>
      </c>
      <c r="D424" s="9">
        <v>50000</v>
      </c>
      <c r="E424" s="9">
        <f t="shared" si="14"/>
        <v>21150000</v>
      </c>
    </row>
    <row r="425" spans="1:5">
      <c r="A425" s="9">
        <v>424</v>
      </c>
      <c r="B425" s="9">
        <v>5</v>
      </c>
      <c r="C425" s="9">
        <f t="shared" si="15"/>
        <v>2120</v>
      </c>
      <c r="D425" s="9">
        <v>50000</v>
      </c>
      <c r="E425" s="9">
        <f t="shared" si="14"/>
        <v>21200000</v>
      </c>
    </row>
    <row r="426" spans="1:5">
      <c r="A426" s="9">
        <v>425</v>
      </c>
      <c r="B426" s="9">
        <v>5</v>
      </c>
      <c r="C426" s="9">
        <f t="shared" si="15"/>
        <v>2125</v>
      </c>
      <c r="D426" s="9">
        <v>50000</v>
      </c>
      <c r="E426" s="9">
        <f t="shared" si="14"/>
        <v>21250000</v>
      </c>
    </row>
    <row r="427" spans="1:5">
      <c r="A427" s="9">
        <v>426</v>
      </c>
      <c r="B427" s="9">
        <v>5</v>
      </c>
      <c r="C427" s="9">
        <f t="shared" si="15"/>
        <v>2130</v>
      </c>
      <c r="D427" s="9">
        <v>50000</v>
      </c>
      <c r="E427" s="9">
        <f t="shared" si="14"/>
        <v>21300000</v>
      </c>
    </row>
    <row r="428" spans="1:5">
      <c r="A428" s="9">
        <v>427</v>
      </c>
      <c r="B428" s="9">
        <v>5</v>
      </c>
      <c r="C428" s="9">
        <f t="shared" si="15"/>
        <v>2135</v>
      </c>
      <c r="D428" s="9">
        <v>50000</v>
      </c>
      <c r="E428" s="9">
        <f t="shared" si="14"/>
        <v>21350000</v>
      </c>
    </row>
    <row r="429" spans="1:5">
      <c r="A429" s="9">
        <v>428</v>
      </c>
      <c r="B429" s="9">
        <v>5</v>
      </c>
      <c r="C429" s="9">
        <f t="shared" si="15"/>
        <v>2140</v>
      </c>
      <c r="D429" s="9">
        <v>50000</v>
      </c>
      <c r="E429" s="9">
        <f t="shared" si="14"/>
        <v>21400000</v>
      </c>
    </row>
    <row r="430" spans="1:5">
      <c r="A430" s="9">
        <v>429</v>
      </c>
      <c r="B430" s="9">
        <v>5</v>
      </c>
      <c r="C430" s="9">
        <f t="shared" si="15"/>
        <v>2145</v>
      </c>
      <c r="D430" s="9">
        <v>50000</v>
      </c>
      <c r="E430" s="9">
        <f t="shared" si="14"/>
        <v>21450000</v>
      </c>
    </row>
    <row r="431" spans="1:5">
      <c r="A431" s="9">
        <v>430</v>
      </c>
      <c r="B431" s="9">
        <v>5</v>
      </c>
      <c r="C431" s="9">
        <f t="shared" si="15"/>
        <v>2150</v>
      </c>
      <c r="D431" s="9">
        <v>50000</v>
      </c>
      <c r="E431" s="9">
        <f t="shared" si="14"/>
        <v>21500000</v>
      </c>
    </row>
    <row r="432" spans="1:5">
      <c r="A432" s="9">
        <v>431</v>
      </c>
      <c r="B432" s="9">
        <v>5</v>
      </c>
      <c r="C432" s="9">
        <f t="shared" si="15"/>
        <v>2155</v>
      </c>
      <c r="D432" s="9">
        <v>50000</v>
      </c>
      <c r="E432" s="9">
        <f t="shared" si="14"/>
        <v>21550000</v>
      </c>
    </row>
    <row r="433" spans="1:5">
      <c r="A433" s="9">
        <v>432</v>
      </c>
      <c r="B433" s="9">
        <v>5</v>
      </c>
      <c r="C433" s="9">
        <f t="shared" si="15"/>
        <v>2160</v>
      </c>
      <c r="D433" s="9">
        <v>50000</v>
      </c>
      <c r="E433" s="9">
        <f t="shared" si="14"/>
        <v>21600000</v>
      </c>
    </row>
    <row r="434" spans="1:5">
      <c r="A434" s="9">
        <v>433</v>
      </c>
      <c r="B434" s="9">
        <v>5</v>
      </c>
      <c r="C434" s="9">
        <f t="shared" si="15"/>
        <v>2165</v>
      </c>
      <c r="D434" s="9">
        <v>50000</v>
      </c>
      <c r="E434" s="9">
        <f t="shared" si="14"/>
        <v>21650000</v>
      </c>
    </row>
    <row r="435" spans="1:5">
      <c r="A435" s="9">
        <v>434</v>
      </c>
      <c r="B435" s="9">
        <v>5</v>
      </c>
      <c r="C435" s="9">
        <f t="shared" si="15"/>
        <v>2170</v>
      </c>
      <c r="D435" s="9">
        <v>50000</v>
      </c>
      <c r="E435" s="9">
        <f t="shared" si="14"/>
        <v>21700000</v>
      </c>
    </row>
    <row r="436" spans="1:5">
      <c r="A436" s="9">
        <v>435</v>
      </c>
      <c r="B436" s="9">
        <v>5</v>
      </c>
      <c r="C436" s="9">
        <f t="shared" si="15"/>
        <v>2175</v>
      </c>
      <c r="D436" s="9">
        <v>50000</v>
      </c>
      <c r="E436" s="9">
        <f t="shared" si="14"/>
        <v>21750000</v>
      </c>
    </row>
    <row r="437" spans="1:5">
      <c r="A437" s="9">
        <v>436</v>
      </c>
      <c r="B437" s="9">
        <v>5</v>
      </c>
      <c r="C437" s="9">
        <f t="shared" si="15"/>
        <v>2180</v>
      </c>
      <c r="D437" s="9">
        <v>50000</v>
      </c>
      <c r="E437" s="9">
        <f t="shared" si="14"/>
        <v>21800000</v>
      </c>
    </row>
    <row r="438" spans="1:5">
      <c r="A438" s="9">
        <v>437</v>
      </c>
      <c r="B438" s="9">
        <v>5</v>
      </c>
      <c r="C438" s="9">
        <f t="shared" si="15"/>
        <v>2185</v>
      </c>
      <c r="D438" s="9">
        <v>50000</v>
      </c>
      <c r="E438" s="9">
        <f t="shared" si="14"/>
        <v>21850000</v>
      </c>
    </row>
    <row r="439" spans="1:5">
      <c r="A439" s="9">
        <v>438</v>
      </c>
      <c r="B439" s="9">
        <v>5</v>
      </c>
      <c r="C439" s="9">
        <f t="shared" si="15"/>
        <v>2190</v>
      </c>
      <c r="D439" s="9">
        <v>50000</v>
      </c>
      <c r="E439" s="9">
        <f t="shared" si="14"/>
        <v>21900000</v>
      </c>
    </row>
    <row r="440" spans="1:5">
      <c r="A440" s="9">
        <v>439</v>
      </c>
      <c r="B440" s="9">
        <v>5</v>
      </c>
      <c r="C440" s="9">
        <f t="shared" si="15"/>
        <v>2195</v>
      </c>
      <c r="D440" s="9">
        <v>50000</v>
      </c>
      <c r="E440" s="9">
        <f t="shared" si="14"/>
        <v>21950000</v>
      </c>
    </row>
    <row r="441" spans="1:5">
      <c r="A441" s="9">
        <v>440</v>
      </c>
      <c r="B441" s="9">
        <v>5</v>
      </c>
      <c r="C441" s="9">
        <f t="shared" si="15"/>
        <v>2200</v>
      </c>
      <c r="D441" s="9">
        <v>50000</v>
      </c>
      <c r="E441" s="9">
        <f t="shared" si="14"/>
        <v>22000000</v>
      </c>
    </row>
    <row r="442" spans="1:5">
      <c r="A442" s="9">
        <v>441</v>
      </c>
      <c r="B442" s="9">
        <v>5</v>
      </c>
      <c r="C442" s="9">
        <f t="shared" si="15"/>
        <v>2205</v>
      </c>
      <c r="D442" s="9">
        <v>50000</v>
      </c>
      <c r="E442" s="9">
        <f t="shared" si="14"/>
        <v>22050000</v>
      </c>
    </row>
    <row r="443" spans="1:5">
      <c r="A443" s="9">
        <v>442</v>
      </c>
      <c r="B443" s="9">
        <v>5</v>
      </c>
      <c r="C443" s="9">
        <f t="shared" si="15"/>
        <v>2210</v>
      </c>
      <c r="D443" s="9">
        <v>50000</v>
      </c>
      <c r="E443" s="9">
        <f t="shared" si="14"/>
        <v>22100000</v>
      </c>
    </row>
    <row r="444" spans="1:5">
      <c r="A444" s="9">
        <v>443</v>
      </c>
      <c r="B444" s="9">
        <v>5</v>
      </c>
      <c r="C444" s="9">
        <f t="shared" si="15"/>
        <v>2215</v>
      </c>
      <c r="D444" s="9">
        <v>50000</v>
      </c>
      <c r="E444" s="9">
        <f t="shared" si="14"/>
        <v>22150000</v>
      </c>
    </row>
    <row r="445" spans="1:5">
      <c r="A445" s="9">
        <v>444</v>
      </c>
      <c r="B445" s="9">
        <v>5</v>
      </c>
      <c r="C445" s="9">
        <f t="shared" si="15"/>
        <v>2220</v>
      </c>
      <c r="D445" s="9">
        <v>50000</v>
      </c>
      <c r="E445" s="9">
        <f t="shared" si="14"/>
        <v>22200000</v>
      </c>
    </row>
    <row r="446" spans="1:5">
      <c r="A446" s="9">
        <v>445</v>
      </c>
      <c r="B446" s="9">
        <v>5</v>
      </c>
      <c r="C446" s="9">
        <f t="shared" si="15"/>
        <v>2225</v>
      </c>
      <c r="D446" s="9">
        <v>50000</v>
      </c>
      <c r="E446" s="9">
        <f t="shared" si="14"/>
        <v>22250000</v>
      </c>
    </row>
    <row r="447" spans="1:5">
      <c r="A447" s="9">
        <v>446</v>
      </c>
      <c r="B447" s="9">
        <v>5</v>
      </c>
      <c r="C447" s="9">
        <f t="shared" si="15"/>
        <v>2230</v>
      </c>
      <c r="D447" s="9">
        <v>50000</v>
      </c>
      <c r="E447" s="9">
        <f t="shared" si="14"/>
        <v>22300000</v>
      </c>
    </row>
    <row r="448" spans="1:5">
      <c r="A448" s="9">
        <v>447</v>
      </c>
      <c r="B448" s="9">
        <v>5</v>
      </c>
      <c r="C448" s="9">
        <f t="shared" si="15"/>
        <v>2235</v>
      </c>
      <c r="D448" s="9">
        <v>50000</v>
      </c>
      <c r="E448" s="9">
        <f t="shared" si="14"/>
        <v>22350000</v>
      </c>
    </row>
    <row r="449" spans="1:5">
      <c r="A449" s="9">
        <v>448</v>
      </c>
      <c r="B449" s="9">
        <v>5</v>
      </c>
      <c r="C449" s="9">
        <f t="shared" si="15"/>
        <v>2240</v>
      </c>
      <c r="D449" s="9">
        <v>50000</v>
      </c>
      <c r="E449" s="9">
        <f t="shared" si="14"/>
        <v>22400000</v>
      </c>
    </row>
    <row r="450" spans="1:5">
      <c r="A450" s="9">
        <v>449</v>
      </c>
      <c r="B450" s="9">
        <v>5</v>
      </c>
      <c r="C450" s="9">
        <f t="shared" si="15"/>
        <v>2245</v>
      </c>
      <c r="D450" s="9">
        <v>50000</v>
      </c>
      <c r="E450" s="9">
        <f t="shared" si="14"/>
        <v>22450000</v>
      </c>
    </row>
    <row r="451" spans="1:5">
      <c r="A451" s="9">
        <v>450</v>
      </c>
      <c r="B451" s="9">
        <v>5</v>
      </c>
      <c r="C451" s="9">
        <f t="shared" si="15"/>
        <v>2250</v>
      </c>
      <c r="D451" s="9">
        <v>50000</v>
      </c>
      <c r="E451" s="9">
        <f t="shared" ref="E451:E514" si="16">A451*D451</f>
        <v>22500000</v>
      </c>
    </row>
    <row r="452" spans="1:5">
      <c r="A452" s="9">
        <v>451</v>
      </c>
      <c r="B452" s="9">
        <v>5</v>
      </c>
      <c r="C452" s="9">
        <f t="shared" si="15"/>
        <v>2255</v>
      </c>
      <c r="D452" s="9">
        <v>50000</v>
      </c>
      <c r="E452" s="9">
        <f t="shared" si="16"/>
        <v>22550000</v>
      </c>
    </row>
    <row r="453" spans="1:5">
      <c r="A453" s="9">
        <v>452</v>
      </c>
      <c r="B453" s="9">
        <v>5</v>
      </c>
      <c r="C453" s="9">
        <f t="shared" si="15"/>
        <v>2260</v>
      </c>
      <c r="D453" s="9">
        <v>50000</v>
      </c>
      <c r="E453" s="9">
        <f t="shared" si="16"/>
        <v>22600000</v>
      </c>
    </row>
    <row r="454" spans="1:5">
      <c r="A454" s="9">
        <v>453</v>
      </c>
      <c r="B454" s="9">
        <v>5</v>
      </c>
      <c r="C454" s="9">
        <f t="shared" si="15"/>
        <v>2265</v>
      </c>
      <c r="D454" s="9">
        <v>50000</v>
      </c>
      <c r="E454" s="9">
        <f t="shared" si="16"/>
        <v>22650000</v>
      </c>
    </row>
    <row r="455" spans="1:5">
      <c r="A455" s="9">
        <v>454</v>
      </c>
      <c r="B455" s="9">
        <v>5</v>
      </c>
      <c r="C455" s="9">
        <f t="shared" si="15"/>
        <v>2270</v>
      </c>
      <c r="D455" s="9">
        <v>50000</v>
      </c>
      <c r="E455" s="9">
        <f t="shared" si="16"/>
        <v>22700000</v>
      </c>
    </row>
    <row r="456" spans="1:5">
      <c r="A456" s="9">
        <v>455</v>
      </c>
      <c r="B456" s="9">
        <v>5</v>
      </c>
      <c r="C456" s="9">
        <f t="shared" si="15"/>
        <v>2275</v>
      </c>
      <c r="D456" s="9">
        <v>50000</v>
      </c>
      <c r="E456" s="9">
        <f t="shared" si="16"/>
        <v>22750000</v>
      </c>
    </row>
    <row r="457" spans="1:5">
      <c r="A457" s="9">
        <v>456</v>
      </c>
      <c r="B457" s="9">
        <v>5</v>
      </c>
      <c r="C457" s="9">
        <f t="shared" si="15"/>
        <v>2280</v>
      </c>
      <c r="D457" s="9">
        <v>50000</v>
      </c>
      <c r="E457" s="9">
        <f t="shared" si="16"/>
        <v>22800000</v>
      </c>
    </row>
    <row r="458" spans="1:5">
      <c r="A458" s="9">
        <v>457</v>
      </c>
      <c r="B458" s="9">
        <v>5</v>
      </c>
      <c r="C458" s="9">
        <f t="shared" si="15"/>
        <v>2285</v>
      </c>
      <c r="D458" s="9">
        <v>50000</v>
      </c>
      <c r="E458" s="9">
        <f t="shared" si="16"/>
        <v>22850000</v>
      </c>
    </row>
    <row r="459" spans="1:5">
      <c r="A459" s="9">
        <v>458</v>
      </c>
      <c r="B459" s="9">
        <v>5</v>
      </c>
      <c r="C459" s="9">
        <f t="shared" si="15"/>
        <v>2290</v>
      </c>
      <c r="D459" s="9">
        <v>50000</v>
      </c>
      <c r="E459" s="9">
        <f t="shared" si="16"/>
        <v>22900000</v>
      </c>
    </row>
    <row r="460" spans="1:5">
      <c r="A460" s="9">
        <v>459</v>
      </c>
      <c r="B460" s="9">
        <v>5</v>
      </c>
      <c r="C460" s="9">
        <f t="shared" si="15"/>
        <v>2295</v>
      </c>
      <c r="D460" s="9">
        <v>50000</v>
      </c>
      <c r="E460" s="9">
        <f t="shared" si="16"/>
        <v>22950000</v>
      </c>
    </row>
    <row r="461" spans="1:5">
      <c r="A461" s="9">
        <v>460</v>
      </c>
      <c r="B461" s="9">
        <v>5</v>
      </c>
      <c r="C461" s="9">
        <f t="shared" si="15"/>
        <v>2300</v>
      </c>
      <c r="D461" s="9">
        <v>50000</v>
      </c>
      <c r="E461" s="9">
        <f t="shared" si="16"/>
        <v>23000000</v>
      </c>
    </row>
    <row r="462" spans="1:5">
      <c r="A462" s="9">
        <v>461</v>
      </c>
      <c r="B462" s="9">
        <v>5</v>
      </c>
      <c r="C462" s="9">
        <f t="shared" si="15"/>
        <v>2305</v>
      </c>
      <c r="D462" s="9">
        <v>50000</v>
      </c>
      <c r="E462" s="9">
        <f t="shared" si="16"/>
        <v>23050000</v>
      </c>
    </row>
    <row r="463" spans="1:5">
      <c r="A463" s="9">
        <v>462</v>
      </c>
      <c r="B463" s="9">
        <v>5</v>
      </c>
      <c r="C463" s="9">
        <f t="shared" si="15"/>
        <v>2310</v>
      </c>
      <c r="D463" s="9">
        <v>50000</v>
      </c>
      <c r="E463" s="9">
        <f t="shared" si="16"/>
        <v>23100000</v>
      </c>
    </row>
    <row r="464" spans="1:5">
      <c r="A464" s="9">
        <v>463</v>
      </c>
      <c r="B464" s="9">
        <v>5</v>
      </c>
      <c r="C464" s="9">
        <f t="shared" ref="C464:C527" si="17">A464*B464</f>
        <v>2315</v>
      </c>
      <c r="D464" s="9">
        <v>50000</v>
      </c>
      <c r="E464" s="9">
        <f t="shared" si="16"/>
        <v>23150000</v>
      </c>
    </row>
    <row r="465" spans="1:5">
      <c r="A465" s="9">
        <v>464</v>
      </c>
      <c r="B465" s="9">
        <v>5</v>
      </c>
      <c r="C465" s="9">
        <f t="shared" si="17"/>
        <v>2320</v>
      </c>
      <c r="D465" s="9">
        <v>50000</v>
      </c>
      <c r="E465" s="9">
        <f t="shared" si="16"/>
        <v>23200000</v>
      </c>
    </row>
    <row r="466" spans="1:5">
      <c r="A466" s="9">
        <v>465</v>
      </c>
      <c r="B466" s="9">
        <v>5</v>
      </c>
      <c r="C466" s="9">
        <f t="shared" si="17"/>
        <v>2325</v>
      </c>
      <c r="D466" s="9">
        <v>50000</v>
      </c>
      <c r="E466" s="9">
        <f t="shared" si="16"/>
        <v>23250000</v>
      </c>
    </row>
    <row r="467" spans="1:5">
      <c r="A467" s="9">
        <v>466</v>
      </c>
      <c r="B467" s="9">
        <v>5</v>
      </c>
      <c r="C467" s="9">
        <f t="shared" si="17"/>
        <v>2330</v>
      </c>
      <c r="D467" s="9">
        <v>50000</v>
      </c>
      <c r="E467" s="9">
        <f t="shared" si="16"/>
        <v>23300000</v>
      </c>
    </row>
    <row r="468" spans="1:5">
      <c r="A468" s="9">
        <v>467</v>
      </c>
      <c r="B468" s="9">
        <v>5</v>
      </c>
      <c r="C468" s="9">
        <f t="shared" si="17"/>
        <v>2335</v>
      </c>
      <c r="D468" s="9">
        <v>50000</v>
      </c>
      <c r="E468" s="9">
        <f t="shared" si="16"/>
        <v>23350000</v>
      </c>
    </row>
    <row r="469" spans="1:5">
      <c r="A469" s="9">
        <v>468</v>
      </c>
      <c r="B469" s="9">
        <v>5</v>
      </c>
      <c r="C469" s="9">
        <f t="shared" si="17"/>
        <v>2340</v>
      </c>
      <c r="D469" s="9">
        <v>50000</v>
      </c>
      <c r="E469" s="9">
        <f t="shared" si="16"/>
        <v>23400000</v>
      </c>
    </row>
    <row r="470" spans="1:5">
      <c r="A470" s="9">
        <v>469</v>
      </c>
      <c r="B470" s="9">
        <v>5</v>
      </c>
      <c r="C470" s="9">
        <f t="shared" si="17"/>
        <v>2345</v>
      </c>
      <c r="D470" s="9">
        <v>50000</v>
      </c>
      <c r="E470" s="9">
        <f t="shared" si="16"/>
        <v>23450000</v>
      </c>
    </row>
    <row r="471" spans="1:5">
      <c r="A471" s="9">
        <v>470</v>
      </c>
      <c r="B471" s="9">
        <v>5</v>
      </c>
      <c r="C471" s="9">
        <f t="shared" si="17"/>
        <v>2350</v>
      </c>
      <c r="D471" s="9">
        <v>50000</v>
      </c>
      <c r="E471" s="9">
        <f t="shared" si="16"/>
        <v>23500000</v>
      </c>
    </row>
    <row r="472" spans="1:5">
      <c r="A472" s="9">
        <v>471</v>
      </c>
      <c r="B472" s="9">
        <v>5</v>
      </c>
      <c r="C472" s="9">
        <f t="shared" si="17"/>
        <v>2355</v>
      </c>
      <c r="D472" s="9">
        <v>50000</v>
      </c>
      <c r="E472" s="9">
        <f t="shared" si="16"/>
        <v>23550000</v>
      </c>
    </row>
    <row r="473" spans="1:5">
      <c r="A473" s="9">
        <v>472</v>
      </c>
      <c r="B473" s="9">
        <v>5</v>
      </c>
      <c r="C473" s="9">
        <f t="shared" si="17"/>
        <v>2360</v>
      </c>
      <c r="D473" s="9">
        <v>50000</v>
      </c>
      <c r="E473" s="9">
        <f t="shared" si="16"/>
        <v>23600000</v>
      </c>
    </row>
    <row r="474" spans="1:5">
      <c r="A474" s="9">
        <v>473</v>
      </c>
      <c r="B474" s="9">
        <v>5</v>
      </c>
      <c r="C474" s="9">
        <f t="shared" si="17"/>
        <v>2365</v>
      </c>
      <c r="D474" s="9">
        <v>50000</v>
      </c>
      <c r="E474" s="9">
        <f t="shared" si="16"/>
        <v>23650000</v>
      </c>
    </row>
    <row r="475" spans="1:5">
      <c r="A475" s="9">
        <v>474</v>
      </c>
      <c r="B475" s="9">
        <v>5</v>
      </c>
      <c r="C475" s="9">
        <f t="shared" si="17"/>
        <v>2370</v>
      </c>
      <c r="D475" s="9">
        <v>50000</v>
      </c>
      <c r="E475" s="9">
        <f t="shared" si="16"/>
        <v>23700000</v>
      </c>
    </row>
    <row r="476" spans="1:5">
      <c r="A476" s="9">
        <v>475</v>
      </c>
      <c r="B476" s="9">
        <v>5</v>
      </c>
      <c r="C476" s="9">
        <f t="shared" si="17"/>
        <v>2375</v>
      </c>
      <c r="D476" s="9">
        <v>50000</v>
      </c>
      <c r="E476" s="9">
        <f t="shared" si="16"/>
        <v>23750000</v>
      </c>
    </row>
    <row r="477" spans="1:5">
      <c r="A477" s="9">
        <v>476</v>
      </c>
      <c r="B477" s="9">
        <v>5</v>
      </c>
      <c r="C477" s="9">
        <f t="shared" si="17"/>
        <v>2380</v>
      </c>
      <c r="D477" s="9">
        <v>50000</v>
      </c>
      <c r="E477" s="9">
        <f t="shared" si="16"/>
        <v>23800000</v>
      </c>
    </row>
    <row r="478" spans="1:5">
      <c r="A478" s="9">
        <v>477</v>
      </c>
      <c r="B478" s="9">
        <v>5</v>
      </c>
      <c r="C478" s="9">
        <f t="shared" si="17"/>
        <v>2385</v>
      </c>
      <c r="D478" s="9">
        <v>50000</v>
      </c>
      <c r="E478" s="9">
        <f t="shared" si="16"/>
        <v>23850000</v>
      </c>
    </row>
    <row r="479" spans="1:5">
      <c r="A479" s="9">
        <v>478</v>
      </c>
      <c r="B479" s="9">
        <v>5</v>
      </c>
      <c r="C479" s="9">
        <f t="shared" si="17"/>
        <v>2390</v>
      </c>
      <c r="D479" s="9">
        <v>50000</v>
      </c>
      <c r="E479" s="9">
        <f t="shared" si="16"/>
        <v>23900000</v>
      </c>
    </row>
    <row r="480" spans="1:5">
      <c r="A480" s="9">
        <v>479</v>
      </c>
      <c r="B480" s="9">
        <v>5</v>
      </c>
      <c r="C480" s="9">
        <f t="shared" si="17"/>
        <v>2395</v>
      </c>
      <c r="D480" s="9">
        <v>50000</v>
      </c>
      <c r="E480" s="9">
        <f t="shared" si="16"/>
        <v>23950000</v>
      </c>
    </row>
    <row r="481" spans="1:5">
      <c r="A481" s="9">
        <v>480</v>
      </c>
      <c r="B481" s="9">
        <v>5</v>
      </c>
      <c r="C481" s="9">
        <f t="shared" si="17"/>
        <v>2400</v>
      </c>
      <c r="D481" s="9">
        <v>50000</v>
      </c>
      <c r="E481" s="9">
        <f t="shared" si="16"/>
        <v>24000000</v>
      </c>
    </row>
    <row r="482" spans="1:5">
      <c r="A482" s="9">
        <v>481</v>
      </c>
      <c r="B482" s="9">
        <v>5</v>
      </c>
      <c r="C482" s="9">
        <f t="shared" si="17"/>
        <v>2405</v>
      </c>
      <c r="D482" s="9">
        <v>50000</v>
      </c>
      <c r="E482" s="9">
        <f t="shared" si="16"/>
        <v>24050000</v>
      </c>
    </row>
    <row r="483" spans="1:5">
      <c r="A483" s="9">
        <v>482</v>
      </c>
      <c r="B483" s="9">
        <v>5</v>
      </c>
      <c r="C483" s="9">
        <f t="shared" si="17"/>
        <v>2410</v>
      </c>
      <c r="D483" s="9">
        <v>50000</v>
      </c>
      <c r="E483" s="9">
        <f t="shared" si="16"/>
        <v>24100000</v>
      </c>
    </row>
    <row r="484" spans="1:5">
      <c r="A484" s="9">
        <v>483</v>
      </c>
      <c r="B484" s="9">
        <v>5</v>
      </c>
      <c r="C484" s="9">
        <f t="shared" si="17"/>
        <v>2415</v>
      </c>
      <c r="D484" s="9">
        <v>50000</v>
      </c>
      <c r="E484" s="9">
        <f t="shared" si="16"/>
        <v>24150000</v>
      </c>
    </row>
    <row r="485" spans="1:5">
      <c r="A485" s="9">
        <v>484</v>
      </c>
      <c r="B485" s="9">
        <v>5</v>
      </c>
      <c r="C485" s="9">
        <f t="shared" si="17"/>
        <v>2420</v>
      </c>
      <c r="D485" s="9">
        <v>50000</v>
      </c>
      <c r="E485" s="9">
        <f t="shared" si="16"/>
        <v>24200000</v>
      </c>
    </row>
    <row r="486" spans="1:5">
      <c r="A486" s="9">
        <v>485</v>
      </c>
      <c r="B486" s="9">
        <v>5</v>
      </c>
      <c r="C486" s="9">
        <f t="shared" si="17"/>
        <v>2425</v>
      </c>
      <c r="D486" s="9">
        <v>50000</v>
      </c>
      <c r="E486" s="9">
        <f t="shared" si="16"/>
        <v>24250000</v>
      </c>
    </row>
    <row r="487" spans="1:5">
      <c r="A487" s="9">
        <v>486</v>
      </c>
      <c r="B487" s="9">
        <v>5</v>
      </c>
      <c r="C487" s="9">
        <f t="shared" si="17"/>
        <v>2430</v>
      </c>
      <c r="D487" s="9">
        <v>50000</v>
      </c>
      <c r="E487" s="9">
        <f t="shared" si="16"/>
        <v>24300000</v>
      </c>
    </row>
    <row r="488" spans="1:5">
      <c r="A488" s="9">
        <v>487</v>
      </c>
      <c r="B488" s="9">
        <v>5</v>
      </c>
      <c r="C488" s="9">
        <f t="shared" si="17"/>
        <v>2435</v>
      </c>
      <c r="D488" s="9">
        <v>50000</v>
      </c>
      <c r="E488" s="9">
        <f t="shared" si="16"/>
        <v>24350000</v>
      </c>
    </row>
    <row r="489" spans="1:5">
      <c r="A489" s="9">
        <v>488</v>
      </c>
      <c r="B489" s="9">
        <v>5</v>
      </c>
      <c r="C489" s="9">
        <f t="shared" si="17"/>
        <v>2440</v>
      </c>
      <c r="D489" s="9">
        <v>50000</v>
      </c>
      <c r="E489" s="9">
        <f t="shared" si="16"/>
        <v>24400000</v>
      </c>
    </row>
    <row r="490" spans="1:5">
      <c r="A490" s="9">
        <v>489</v>
      </c>
      <c r="B490" s="9">
        <v>5</v>
      </c>
      <c r="C490" s="9">
        <f t="shared" si="17"/>
        <v>2445</v>
      </c>
      <c r="D490" s="9">
        <v>50000</v>
      </c>
      <c r="E490" s="9">
        <f t="shared" si="16"/>
        <v>24450000</v>
      </c>
    </row>
    <row r="491" spans="1:5">
      <c r="A491" s="9">
        <v>490</v>
      </c>
      <c r="B491" s="9">
        <v>5</v>
      </c>
      <c r="C491" s="9">
        <f t="shared" si="17"/>
        <v>2450</v>
      </c>
      <c r="D491" s="9">
        <v>50000</v>
      </c>
      <c r="E491" s="9">
        <f t="shared" si="16"/>
        <v>24500000</v>
      </c>
    </row>
    <row r="492" spans="1:5">
      <c r="A492" s="9">
        <v>491</v>
      </c>
      <c r="B492" s="9">
        <v>5</v>
      </c>
      <c r="C492" s="9">
        <f t="shared" si="17"/>
        <v>2455</v>
      </c>
      <c r="D492" s="9">
        <v>50000</v>
      </c>
      <c r="E492" s="9">
        <f t="shared" si="16"/>
        <v>24550000</v>
      </c>
    </row>
    <row r="493" spans="1:5">
      <c r="A493" s="9">
        <v>492</v>
      </c>
      <c r="B493" s="9">
        <v>5</v>
      </c>
      <c r="C493" s="9">
        <f t="shared" si="17"/>
        <v>2460</v>
      </c>
      <c r="D493" s="9">
        <v>50000</v>
      </c>
      <c r="E493" s="9">
        <f t="shared" si="16"/>
        <v>24600000</v>
      </c>
    </row>
    <row r="494" spans="1:5">
      <c r="A494" s="9">
        <v>493</v>
      </c>
      <c r="B494" s="9">
        <v>5</v>
      </c>
      <c r="C494" s="9">
        <f t="shared" si="17"/>
        <v>2465</v>
      </c>
      <c r="D494" s="9">
        <v>50000</v>
      </c>
      <c r="E494" s="9">
        <f t="shared" si="16"/>
        <v>24650000</v>
      </c>
    </row>
    <row r="495" spans="1:5">
      <c r="A495" s="9">
        <v>494</v>
      </c>
      <c r="B495" s="9">
        <v>5</v>
      </c>
      <c r="C495" s="9">
        <f t="shared" si="17"/>
        <v>2470</v>
      </c>
      <c r="D495" s="9">
        <v>50000</v>
      </c>
      <c r="E495" s="9">
        <f t="shared" si="16"/>
        <v>24700000</v>
      </c>
    </row>
    <row r="496" spans="1:5">
      <c r="A496" s="9">
        <v>495</v>
      </c>
      <c r="B496" s="9">
        <v>5</v>
      </c>
      <c r="C496" s="9">
        <f t="shared" si="17"/>
        <v>2475</v>
      </c>
      <c r="D496" s="9">
        <v>50000</v>
      </c>
      <c r="E496" s="9">
        <f t="shared" si="16"/>
        <v>24750000</v>
      </c>
    </row>
    <row r="497" spans="1:5">
      <c r="A497" s="9">
        <v>496</v>
      </c>
      <c r="B497" s="9">
        <v>5</v>
      </c>
      <c r="C497" s="9">
        <f t="shared" si="17"/>
        <v>2480</v>
      </c>
      <c r="D497" s="9">
        <v>50000</v>
      </c>
      <c r="E497" s="9">
        <f t="shared" si="16"/>
        <v>24800000</v>
      </c>
    </row>
    <row r="498" spans="1:5">
      <c r="A498" s="9">
        <v>497</v>
      </c>
      <c r="B498" s="9">
        <v>5</v>
      </c>
      <c r="C498" s="9">
        <f t="shared" si="17"/>
        <v>2485</v>
      </c>
      <c r="D498" s="9">
        <v>50000</v>
      </c>
      <c r="E498" s="9">
        <f t="shared" si="16"/>
        <v>24850000</v>
      </c>
    </row>
    <row r="499" spans="1:5">
      <c r="A499" s="9">
        <v>498</v>
      </c>
      <c r="B499" s="9">
        <v>5</v>
      </c>
      <c r="C499" s="9">
        <f t="shared" si="17"/>
        <v>2490</v>
      </c>
      <c r="D499" s="9">
        <v>50000</v>
      </c>
      <c r="E499" s="9">
        <f t="shared" si="16"/>
        <v>24900000</v>
      </c>
    </row>
    <row r="500" spans="1:5">
      <c r="A500" s="9">
        <v>499</v>
      </c>
      <c r="B500" s="9">
        <v>5</v>
      </c>
      <c r="C500" s="9">
        <f t="shared" si="17"/>
        <v>2495</v>
      </c>
      <c r="D500" s="9">
        <v>50000</v>
      </c>
      <c r="E500" s="9">
        <f t="shared" si="16"/>
        <v>24950000</v>
      </c>
    </row>
    <row r="501" spans="1:5">
      <c r="A501" s="9">
        <v>500</v>
      </c>
      <c r="B501" s="9">
        <v>5</v>
      </c>
      <c r="C501" s="9">
        <f t="shared" si="17"/>
        <v>2500</v>
      </c>
      <c r="D501" s="9">
        <v>50000</v>
      </c>
      <c r="E501" s="9">
        <f t="shared" si="16"/>
        <v>25000000</v>
      </c>
    </row>
    <row r="502" spans="1:5">
      <c r="A502" s="9">
        <v>501</v>
      </c>
      <c r="B502" s="9">
        <v>5</v>
      </c>
      <c r="C502" s="9">
        <f t="shared" si="17"/>
        <v>2505</v>
      </c>
      <c r="D502" s="9">
        <v>50000</v>
      </c>
      <c r="E502" s="9">
        <f t="shared" si="16"/>
        <v>25050000</v>
      </c>
    </row>
    <row r="503" spans="1:5">
      <c r="A503" s="9">
        <v>502</v>
      </c>
      <c r="B503" s="9">
        <v>5</v>
      </c>
      <c r="C503" s="9">
        <f t="shared" si="17"/>
        <v>2510</v>
      </c>
      <c r="D503" s="9">
        <v>50000</v>
      </c>
      <c r="E503" s="9">
        <f t="shared" si="16"/>
        <v>25100000</v>
      </c>
    </row>
    <row r="504" spans="1:5">
      <c r="A504" s="9">
        <v>503</v>
      </c>
      <c r="B504" s="9">
        <v>5</v>
      </c>
      <c r="C504" s="9">
        <f t="shared" si="17"/>
        <v>2515</v>
      </c>
      <c r="D504" s="9">
        <v>50000</v>
      </c>
      <c r="E504" s="9">
        <f t="shared" si="16"/>
        <v>25150000</v>
      </c>
    </row>
    <row r="505" spans="1:5">
      <c r="A505" s="9">
        <v>504</v>
      </c>
      <c r="B505" s="9">
        <v>5</v>
      </c>
      <c r="C505" s="9">
        <f t="shared" si="17"/>
        <v>2520</v>
      </c>
      <c r="D505" s="9">
        <v>50000</v>
      </c>
      <c r="E505" s="9">
        <f t="shared" si="16"/>
        <v>25200000</v>
      </c>
    </row>
    <row r="506" spans="1:5">
      <c r="A506" s="9">
        <v>505</v>
      </c>
      <c r="B506" s="9">
        <v>5</v>
      </c>
      <c r="C506" s="9">
        <f t="shared" si="17"/>
        <v>2525</v>
      </c>
      <c r="D506" s="9">
        <v>50000</v>
      </c>
      <c r="E506" s="9">
        <f t="shared" si="16"/>
        <v>25250000</v>
      </c>
    </row>
    <row r="507" spans="1:5">
      <c r="A507" s="9">
        <v>506</v>
      </c>
      <c r="B507" s="9">
        <v>5</v>
      </c>
      <c r="C507" s="9">
        <f t="shared" si="17"/>
        <v>2530</v>
      </c>
      <c r="D507" s="9">
        <v>50000</v>
      </c>
      <c r="E507" s="9">
        <f t="shared" si="16"/>
        <v>25300000</v>
      </c>
    </row>
    <row r="508" spans="1:5">
      <c r="A508" s="9">
        <v>507</v>
      </c>
      <c r="B508" s="9">
        <v>5</v>
      </c>
      <c r="C508" s="9">
        <f t="shared" si="17"/>
        <v>2535</v>
      </c>
      <c r="D508" s="9">
        <v>50000</v>
      </c>
      <c r="E508" s="9">
        <f t="shared" si="16"/>
        <v>25350000</v>
      </c>
    </row>
    <row r="509" spans="1:5">
      <c r="A509" s="9">
        <v>508</v>
      </c>
      <c r="B509" s="9">
        <v>5</v>
      </c>
      <c r="C509" s="9">
        <f t="shared" si="17"/>
        <v>2540</v>
      </c>
      <c r="D509" s="9">
        <v>50000</v>
      </c>
      <c r="E509" s="9">
        <f t="shared" si="16"/>
        <v>25400000</v>
      </c>
    </row>
    <row r="510" spans="1:5">
      <c r="A510" s="9">
        <v>509</v>
      </c>
      <c r="B510" s="9">
        <v>5</v>
      </c>
      <c r="C510" s="9">
        <f t="shared" si="17"/>
        <v>2545</v>
      </c>
      <c r="D510" s="9">
        <v>50000</v>
      </c>
      <c r="E510" s="9">
        <f t="shared" si="16"/>
        <v>25450000</v>
      </c>
    </row>
    <row r="511" spans="1:5">
      <c r="A511" s="9">
        <v>510</v>
      </c>
      <c r="B511" s="9">
        <v>5</v>
      </c>
      <c r="C511" s="9">
        <f t="shared" si="17"/>
        <v>2550</v>
      </c>
      <c r="D511" s="9">
        <v>50000</v>
      </c>
      <c r="E511" s="9">
        <f t="shared" si="16"/>
        <v>25500000</v>
      </c>
    </row>
    <row r="512" spans="1:5">
      <c r="A512" s="9">
        <v>511</v>
      </c>
      <c r="B512" s="9">
        <v>5</v>
      </c>
      <c r="C512" s="9">
        <f t="shared" si="17"/>
        <v>2555</v>
      </c>
      <c r="D512" s="9">
        <v>50000</v>
      </c>
      <c r="E512" s="9">
        <f t="shared" si="16"/>
        <v>25550000</v>
      </c>
    </row>
    <row r="513" spans="1:5">
      <c r="A513" s="9">
        <v>512</v>
      </c>
      <c r="B513" s="9">
        <v>5</v>
      </c>
      <c r="C513" s="9">
        <f t="shared" si="17"/>
        <v>2560</v>
      </c>
      <c r="D513" s="9">
        <v>50000</v>
      </c>
      <c r="E513" s="9">
        <f t="shared" si="16"/>
        <v>25600000</v>
      </c>
    </row>
    <row r="514" spans="1:5">
      <c r="A514" s="9">
        <v>513</v>
      </c>
      <c r="B514" s="9">
        <v>5</v>
      </c>
      <c r="C514" s="9">
        <f t="shared" si="17"/>
        <v>2565</v>
      </c>
      <c r="D514" s="9">
        <v>50000</v>
      </c>
      <c r="E514" s="9">
        <f t="shared" si="16"/>
        <v>25650000</v>
      </c>
    </row>
    <row r="515" spans="1:5">
      <c r="A515" s="9">
        <v>514</v>
      </c>
      <c r="B515" s="9">
        <v>5</v>
      </c>
      <c r="C515" s="9">
        <f t="shared" si="17"/>
        <v>2570</v>
      </c>
      <c r="D515" s="9">
        <v>50000</v>
      </c>
      <c r="E515" s="9">
        <f t="shared" ref="E515:E578" si="18">A515*D515</f>
        <v>25700000</v>
      </c>
    </row>
    <row r="516" spans="1:5">
      <c r="A516" s="9">
        <v>515</v>
      </c>
      <c r="B516" s="9">
        <v>5</v>
      </c>
      <c r="C516" s="9">
        <f t="shared" si="17"/>
        <v>2575</v>
      </c>
      <c r="D516" s="9">
        <v>50000</v>
      </c>
      <c r="E516" s="9">
        <f t="shared" si="18"/>
        <v>25750000</v>
      </c>
    </row>
    <row r="517" spans="1:5">
      <c r="A517" s="9">
        <v>516</v>
      </c>
      <c r="B517" s="9">
        <v>5</v>
      </c>
      <c r="C517" s="9">
        <f t="shared" si="17"/>
        <v>2580</v>
      </c>
      <c r="D517" s="9">
        <v>50000</v>
      </c>
      <c r="E517" s="9">
        <f t="shared" si="18"/>
        <v>25800000</v>
      </c>
    </row>
    <row r="518" spans="1:5">
      <c r="A518" s="9">
        <v>517</v>
      </c>
      <c r="B518" s="9">
        <v>5</v>
      </c>
      <c r="C518" s="9">
        <f t="shared" si="17"/>
        <v>2585</v>
      </c>
      <c r="D518" s="9">
        <v>50000</v>
      </c>
      <c r="E518" s="9">
        <f t="shared" si="18"/>
        <v>25850000</v>
      </c>
    </row>
    <row r="519" spans="1:5">
      <c r="A519" s="9">
        <v>518</v>
      </c>
      <c r="B519" s="9">
        <v>5</v>
      </c>
      <c r="C519" s="9">
        <f t="shared" si="17"/>
        <v>2590</v>
      </c>
      <c r="D519" s="9">
        <v>50000</v>
      </c>
      <c r="E519" s="9">
        <f t="shared" si="18"/>
        <v>25900000</v>
      </c>
    </row>
    <row r="520" spans="1:5">
      <c r="A520" s="9">
        <v>519</v>
      </c>
      <c r="B520" s="9">
        <v>5</v>
      </c>
      <c r="C520" s="9">
        <f t="shared" si="17"/>
        <v>2595</v>
      </c>
      <c r="D520" s="9">
        <v>50000</v>
      </c>
      <c r="E520" s="9">
        <f t="shared" si="18"/>
        <v>25950000</v>
      </c>
    </row>
    <row r="521" spans="1:5">
      <c r="A521" s="9">
        <v>520</v>
      </c>
      <c r="B521" s="9">
        <v>5</v>
      </c>
      <c r="C521" s="9">
        <f t="shared" si="17"/>
        <v>2600</v>
      </c>
      <c r="D521" s="9">
        <v>50000</v>
      </c>
      <c r="E521" s="9">
        <f t="shared" si="18"/>
        <v>26000000</v>
      </c>
    </row>
    <row r="522" spans="1:5">
      <c r="A522" s="9">
        <v>521</v>
      </c>
      <c r="B522" s="9">
        <v>5</v>
      </c>
      <c r="C522" s="9">
        <f t="shared" si="17"/>
        <v>2605</v>
      </c>
      <c r="D522" s="9">
        <v>50000</v>
      </c>
      <c r="E522" s="9">
        <f t="shared" si="18"/>
        <v>26050000</v>
      </c>
    </row>
    <row r="523" spans="1:5">
      <c r="A523" s="9">
        <v>522</v>
      </c>
      <c r="B523" s="9">
        <v>5</v>
      </c>
      <c r="C523" s="9">
        <f t="shared" si="17"/>
        <v>2610</v>
      </c>
      <c r="D523" s="9">
        <v>50000</v>
      </c>
      <c r="E523" s="9">
        <f t="shared" si="18"/>
        <v>26100000</v>
      </c>
    </row>
    <row r="524" spans="1:5">
      <c r="A524" s="9">
        <v>523</v>
      </c>
      <c r="B524" s="9">
        <v>5</v>
      </c>
      <c r="C524" s="9">
        <f t="shared" si="17"/>
        <v>2615</v>
      </c>
      <c r="D524" s="9">
        <v>50000</v>
      </c>
      <c r="E524" s="9">
        <f t="shared" si="18"/>
        <v>26150000</v>
      </c>
    </row>
    <row r="525" spans="1:5">
      <c r="A525" s="9">
        <v>524</v>
      </c>
      <c r="B525" s="9">
        <v>5</v>
      </c>
      <c r="C525" s="9">
        <f t="shared" si="17"/>
        <v>2620</v>
      </c>
      <c r="D525" s="9">
        <v>50000</v>
      </c>
      <c r="E525" s="9">
        <f t="shared" si="18"/>
        <v>26200000</v>
      </c>
    </row>
    <row r="526" spans="1:5">
      <c r="A526" s="9">
        <v>525</v>
      </c>
      <c r="B526" s="9">
        <v>5</v>
      </c>
      <c r="C526" s="9">
        <f t="shared" si="17"/>
        <v>2625</v>
      </c>
      <c r="D526" s="9">
        <v>50000</v>
      </c>
      <c r="E526" s="9">
        <f t="shared" si="18"/>
        <v>26250000</v>
      </c>
    </row>
    <row r="527" spans="1:5">
      <c r="A527" s="9">
        <v>526</v>
      </c>
      <c r="B527" s="9">
        <v>5</v>
      </c>
      <c r="C527" s="9">
        <f t="shared" si="17"/>
        <v>2630</v>
      </c>
      <c r="D527" s="9">
        <v>50000</v>
      </c>
      <c r="E527" s="9">
        <f t="shared" si="18"/>
        <v>26300000</v>
      </c>
    </row>
    <row r="528" spans="1:5">
      <c r="A528" s="9">
        <v>527</v>
      </c>
      <c r="B528" s="9">
        <v>5</v>
      </c>
      <c r="C528" s="9">
        <f t="shared" ref="C528:C591" si="19">A528*B528</f>
        <v>2635</v>
      </c>
      <c r="D528" s="9">
        <v>50000</v>
      </c>
      <c r="E528" s="9">
        <f t="shared" si="18"/>
        <v>26350000</v>
      </c>
    </row>
    <row r="529" spans="1:5">
      <c r="A529" s="9">
        <v>528</v>
      </c>
      <c r="B529" s="9">
        <v>5</v>
      </c>
      <c r="C529" s="9">
        <f t="shared" si="19"/>
        <v>2640</v>
      </c>
      <c r="D529" s="9">
        <v>50000</v>
      </c>
      <c r="E529" s="9">
        <f t="shared" si="18"/>
        <v>26400000</v>
      </c>
    </row>
    <row r="530" spans="1:5">
      <c r="A530" s="9">
        <v>529</v>
      </c>
      <c r="B530" s="9">
        <v>5</v>
      </c>
      <c r="C530" s="9">
        <f t="shared" si="19"/>
        <v>2645</v>
      </c>
      <c r="D530" s="9">
        <v>50000</v>
      </c>
      <c r="E530" s="9">
        <f t="shared" si="18"/>
        <v>26450000</v>
      </c>
    </row>
    <row r="531" spans="1:5">
      <c r="A531" s="9">
        <v>530</v>
      </c>
      <c r="B531" s="9">
        <v>5</v>
      </c>
      <c r="C531" s="9">
        <f t="shared" si="19"/>
        <v>2650</v>
      </c>
      <c r="D531" s="9">
        <v>50000</v>
      </c>
      <c r="E531" s="9">
        <f t="shared" si="18"/>
        <v>26500000</v>
      </c>
    </row>
    <row r="532" spans="1:5">
      <c r="A532" s="9">
        <v>531</v>
      </c>
      <c r="B532" s="9">
        <v>5</v>
      </c>
      <c r="C532" s="9">
        <f t="shared" si="19"/>
        <v>2655</v>
      </c>
      <c r="D532" s="9">
        <v>50000</v>
      </c>
      <c r="E532" s="9">
        <f t="shared" si="18"/>
        <v>26550000</v>
      </c>
    </row>
    <row r="533" spans="1:5">
      <c r="A533" s="9">
        <v>532</v>
      </c>
      <c r="B533" s="9">
        <v>5</v>
      </c>
      <c r="C533" s="9">
        <f t="shared" si="19"/>
        <v>2660</v>
      </c>
      <c r="D533" s="9">
        <v>50000</v>
      </c>
      <c r="E533" s="9">
        <f t="shared" si="18"/>
        <v>26600000</v>
      </c>
    </row>
    <row r="534" spans="1:5">
      <c r="A534" s="9">
        <v>533</v>
      </c>
      <c r="B534" s="9">
        <v>5</v>
      </c>
      <c r="C534" s="9">
        <f t="shared" si="19"/>
        <v>2665</v>
      </c>
      <c r="D534" s="9">
        <v>50000</v>
      </c>
      <c r="E534" s="9">
        <f t="shared" si="18"/>
        <v>26650000</v>
      </c>
    </row>
    <row r="535" spans="1:5">
      <c r="A535" s="9">
        <v>534</v>
      </c>
      <c r="B535" s="9">
        <v>5</v>
      </c>
      <c r="C535" s="9">
        <f t="shared" si="19"/>
        <v>2670</v>
      </c>
      <c r="D535" s="9">
        <v>50000</v>
      </c>
      <c r="E535" s="9">
        <f t="shared" si="18"/>
        <v>26700000</v>
      </c>
    </row>
    <row r="536" spans="1:5">
      <c r="A536" s="9">
        <v>535</v>
      </c>
      <c r="B536" s="9">
        <v>5</v>
      </c>
      <c r="C536" s="9">
        <f t="shared" si="19"/>
        <v>2675</v>
      </c>
      <c r="D536" s="9">
        <v>50000</v>
      </c>
      <c r="E536" s="9">
        <f t="shared" si="18"/>
        <v>26750000</v>
      </c>
    </row>
    <row r="537" spans="1:5">
      <c r="A537" s="9">
        <v>536</v>
      </c>
      <c r="B537" s="9">
        <v>5</v>
      </c>
      <c r="C537" s="9">
        <f t="shared" si="19"/>
        <v>2680</v>
      </c>
      <c r="D537" s="9">
        <v>50000</v>
      </c>
      <c r="E537" s="9">
        <f t="shared" si="18"/>
        <v>26800000</v>
      </c>
    </row>
    <row r="538" spans="1:5">
      <c r="A538" s="9">
        <v>537</v>
      </c>
      <c r="B538" s="9">
        <v>5</v>
      </c>
      <c r="C538" s="9">
        <f t="shared" si="19"/>
        <v>2685</v>
      </c>
      <c r="D538" s="9">
        <v>50000</v>
      </c>
      <c r="E538" s="9">
        <f t="shared" si="18"/>
        <v>26850000</v>
      </c>
    </row>
    <row r="539" spans="1:5">
      <c r="A539" s="9">
        <v>538</v>
      </c>
      <c r="B539" s="9">
        <v>5</v>
      </c>
      <c r="C539" s="9">
        <f t="shared" si="19"/>
        <v>2690</v>
      </c>
      <c r="D539" s="9">
        <v>50000</v>
      </c>
      <c r="E539" s="9">
        <f t="shared" si="18"/>
        <v>26900000</v>
      </c>
    </row>
    <row r="540" spans="1:5">
      <c r="A540" s="9">
        <v>539</v>
      </c>
      <c r="B540" s="9">
        <v>5</v>
      </c>
      <c r="C540" s="9">
        <f t="shared" si="19"/>
        <v>2695</v>
      </c>
      <c r="D540" s="9">
        <v>50000</v>
      </c>
      <c r="E540" s="9">
        <f t="shared" si="18"/>
        <v>26950000</v>
      </c>
    </row>
    <row r="541" spans="1:5">
      <c r="A541" s="9">
        <v>540</v>
      </c>
      <c r="B541" s="9">
        <v>5</v>
      </c>
      <c r="C541" s="9">
        <f t="shared" si="19"/>
        <v>2700</v>
      </c>
      <c r="D541" s="9">
        <v>50000</v>
      </c>
      <c r="E541" s="9">
        <f t="shared" si="18"/>
        <v>27000000</v>
      </c>
    </row>
    <row r="542" spans="1:5">
      <c r="A542" s="9">
        <v>541</v>
      </c>
      <c r="B542" s="9">
        <v>5</v>
      </c>
      <c r="C542" s="9">
        <f t="shared" si="19"/>
        <v>2705</v>
      </c>
      <c r="D542" s="9">
        <v>50000</v>
      </c>
      <c r="E542" s="9">
        <f t="shared" si="18"/>
        <v>27050000</v>
      </c>
    </row>
    <row r="543" spans="1:5">
      <c r="A543" s="9">
        <v>542</v>
      </c>
      <c r="B543" s="9">
        <v>5</v>
      </c>
      <c r="C543" s="9">
        <f t="shared" si="19"/>
        <v>2710</v>
      </c>
      <c r="D543" s="9">
        <v>50000</v>
      </c>
      <c r="E543" s="9">
        <f t="shared" si="18"/>
        <v>27100000</v>
      </c>
    </row>
    <row r="544" spans="1:5">
      <c r="A544" s="9">
        <v>543</v>
      </c>
      <c r="B544" s="9">
        <v>5</v>
      </c>
      <c r="C544" s="9">
        <f t="shared" si="19"/>
        <v>2715</v>
      </c>
      <c r="D544" s="9">
        <v>50000</v>
      </c>
      <c r="E544" s="9">
        <f t="shared" si="18"/>
        <v>27150000</v>
      </c>
    </row>
    <row r="545" spans="1:5">
      <c r="A545" s="9">
        <v>544</v>
      </c>
      <c r="B545" s="9">
        <v>5</v>
      </c>
      <c r="C545" s="9">
        <f t="shared" si="19"/>
        <v>2720</v>
      </c>
      <c r="D545" s="9">
        <v>50000</v>
      </c>
      <c r="E545" s="9">
        <f t="shared" si="18"/>
        <v>27200000</v>
      </c>
    </row>
    <row r="546" spans="1:5">
      <c r="A546" s="9">
        <v>545</v>
      </c>
      <c r="B546" s="9">
        <v>5</v>
      </c>
      <c r="C546" s="9">
        <f t="shared" si="19"/>
        <v>2725</v>
      </c>
      <c r="D546" s="9">
        <v>50000</v>
      </c>
      <c r="E546" s="9">
        <f t="shared" si="18"/>
        <v>27250000</v>
      </c>
    </row>
    <row r="547" spans="1:5">
      <c r="A547" s="9">
        <v>546</v>
      </c>
      <c r="B547" s="9">
        <v>5</v>
      </c>
      <c r="C547" s="9">
        <f t="shared" si="19"/>
        <v>2730</v>
      </c>
      <c r="D547" s="9">
        <v>50000</v>
      </c>
      <c r="E547" s="9">
        <f t="shared" si="18"/>
        <v>27300000</v>
      </c>
    </row>
    <row r="548" spans="1:5">
      <c r="A548" s="9">
        <v>547</v>
      </c>
      <c r="B548" s="9">
        <v>5</v>
      </c>
      <c r="C548" s="9">
        <f t="shared" si="19"/>
        <v>2735</v>
      </c>
      <c r="D548" s="9">
        <v>50000</v>
      </c>
      <c r="E548" s="9">
        <f t="shared" si="18"/>
        <v>27350000</v>
      </c>
    </row>
    <row r="549" spans="1:5">
      <c r="A549" s="9">
        <v>548</v>
      </c>
      <c r="B549" s="9">
        <v>5</v>
      </c>
      <c r="C549" s="9">
        <f t="shared" si="19"/>
        <v>2740</v>
      </c>
      <c r="D549" s="9">
        <v>50000</v>
      </c>
      <c r="E549" s="9">
        <f t="shared" si="18"/>
        <v>27400000</v>
      </c>
    </row>
    <row r="550" spans="1:5">
      <c r="A550" s="9">
        <v>549</v>
      </c>
      <c r="B550" s="9">
        <v>5</v>
      </c>
      <c r="C550" s="9">
        <f t="shared" si="19"/>
        <v>2745</v>
      </c>
      <c r="D550" s="9">
        <v>50000</v>
      </c>
      <c r="E550" s="9">
        <f t="shared" si="18"/>
        <v>27450000</v>
      </c>
    </row>
    <row r="551" spans="1:5">
      <c r="A551" s="9">
        <v>550</v>
      </c>
      <c r="B551" s="9">
        <v>5</v>
      </c>
      <c r="C551" s="9">
        <f t="shared" si="19"/>
        <v>2750</v>
      </c>
      <c r="D551" s="9">
        <v>50000</v>
      </c>
      <c r="E551" s="9">
        <f t="shared" si="18"/>
        <v>27500000</v>
      </c>
    </row>
    <row r="552" spans="1:5">
      <c r="A552" s="9">
        <v>551</v>
      </c>
      <c r="B552" s="9">
        <v>5</v>
      </c>
      <c r="C552" s="9">
        <f t="shared" si="19"/>
        <v>2755</v>
      </c>
      <c r="D552" s="9">
        <v>50000</v>
      </c>
      <c r="E552" s="9">
        <f t="shared" si="18"/>
        <v>27550000</v>
      </c>
    </row>
    <row r="553" spans="1:5">
      <c r="A553" s="9">
        <v>552</v>
      </c>
      <c r="B553" s="9">
        <v>5</v>
      </c>
      <c r="C553" s="9">
        <f t="shared" si="19"/>
        <v>2760</v>
      </c>
      <c r="D553" s="9">
        <v>50000</v>
      </c>
      <c r="E553" s="9">
        <f t="shared" si="18"/>
        <v>27600000</v>
      </c>
    </row>
    <row r="554" spans="1:5">
      <c r="A554" s="9">
        <v>553</v>
      </c>
      <c r="B554" s="9">
        <v>5</v>
      </c>
      <c r="C554" s="9">
        <f t="shared" si="19"/>
        <v>2765</v>
      </c>
      <c r="D554" s="9">
        <v>50000</v>
      </c>
      <c r="E554" s="9">
        <f t="shared" si="18"/>
        <v>27650000</v>
      </c>
    </row>
    <row r="555" spans="1:5">
      <c r="A555" s="9">
        <v>554</v>
      </c>
      <c r="B555" s="9">
        <v>5</v>
      </c>
      <c r="C555" s="9">
        <f t="shared" si="19"/>
        <v>2770</v>
      </c>
      <c r="D555" s="9">
        <v>50000</v>
      </c>
      <c r="E555" s="9">
        <f t="shared" si="18"/>
        <v>27700000</v>
      </c>
    </row>
    <row r="556" spans="1:5">
      <c r="A556" s="9">
        <v>555</v>
      </c>
      <c r="B556" s="9">
        <v>5</v>
      </c>
      <c r="C556" s="9">
        <f t="shared" si="19"/>
        <v>2775</v>
      </c>
      <c r="D556" s="9">
        <v>50000</v>
      </c>
      <c r="E556" s="9">
        <f t="shared" si="18"/>
        <v>27750000</v>
      </c>
    </row>
    <row r="557" spans="1:5">
      <c r="A557" s="9">
        <v>556</v>
      </c>
      <c r="B557" s="9">
        <v>5</v>
      </c>
      <c r="C557" s="9">
        <f t="shared" si="19"/>
        <v>2780</v>
      </c>
      <c r="D557" s="9">
        <v>50000</v>
      </c>
      <c r="E557" s="9">
        <f t="shared" si="18"/>
        <v>27800000</v>
      </c>
    </row>
    <row r="558" spans="1:5">
      <c r="A558" s="9">
        <v>557</v>
      </c>
      <c r="B558" s="9">
        <v>5</v>
      </c>
      <c r="C558" s="9">
        <f t="shared" si="19"/>
        <v>2785</v>
      </c>
      <c r="D558" s="9">
        <v>50000</v>
      </c>
      <c r="E558" s="9">
        <f t="shared" si="18"/>
        <v>27850000</v>
      </c>
    </row>
    <row r="559" spans="1:5">
      <c r="A559" s="9">
        <v>558</v>
      </c>
      <c r="B559" s="9">
        <v>5</v>
      </c>
      <c r="C559" s="9">
        <f t="shared" si="19"/>
        <v>2790</v>
      </c>
      <c r="D559" s="9">
        <v>50000</v>
      </c>
      <c r="E559" s="9">
        <f t="shared" si="18"/>
        <v>27900000</v>
      </c>
    </row>
    <row r="560" spans="1:5">
      <c r="A560" s="9">
        <v>559</v>
      </c>
      <c r="B560" s="9">
        <v>5</v>
      </c>
      <c r="C560" s="9">
        <f t="shared" si="19"/>
        <v>2795</v>
      </c>
      <c r="D560" s="9">
        <v>50000</v>
      </c>
      <c r="E560" s="9">
        <f t="shared" si="18"/>
        <v>27950000</v>
      </c>
    </row>
    <row r="561" spans="1:5">
      <c r="A561" s="9">
        <v>560</v>
      </c>
      <c r="B561" s="9">
        <v>5</v>
      </c>
      <c r="C561" s="9">
        <f t="shared" si="19"/>
        <v>2800</v>
      </c>
      <c r="D561" s="9">
        <v>50000</v>
      </c>
      <c r="E561" s="9">
        <f t="shared" si="18"/>
        <v>28000000</v>
      </c>
    </row>
    <row r="562" spans="1:5">
      <c r="A562" s="9">
        <v>561</v>
      </c>
      <c r="B562" s="9">
        <v>5</v>
      </c>
      <c r="C562" s="9">
        <f t="shared" si="19"/>
        <v>2805</v>
      </c>
      <c r="D562" s="9">
        <v>50000</v>
      </c>
      <c r="E562" s="9">
        <f t="shared" si="18"/>
        <v>28050000</v>
      </c>
    </row>
    <row r="563" spans="1:5">
      <c r="A563" s="9">
        <v>562</v>
      </c>
      <c r="B563" s="9">
        <v>5</v>
      </c>
      <c r="C563" s="9">
        <f t="shared" si="19"/>
        <v>2810</v>
      </c>
      <c r="D563" s="9">
        <v>50000</v>
      </c>
      <c r="E563" s="9">
        <f t="shared" si="18"/>
        <v>28100000</v>
      </c>
    </row>
    <row r="564" spans="1:5">
      <c r="A564" s="9">
        <v>563</v>
      </c>
      <c r="B564" s="9">
        <v>5</v>
      </c>
      <c r="C564" s="9">
        <f t="shared" si="19"/>
        <v>2815</v>
      </c>
      <c r="D564" s="9">
        <v>50000</v>
      </c>
      <c r="E564" s="9">
        <f t="shared" si="18"/>
        <v>28150000</v>
      </c>
    </row>
    <row r="565" spans="1:5">
      <c r="A565" s="9">
        <v>564</v>
      </c>
      <c r="B565" s="9">
        <v>5</v>
      </c>
      <c r="C565" s="9">
        <f t="shared" si="19"/>
        <v>2820</v>
      </c>
      <c r="D565" s="9">
        <v>50000</v>
      </c>
      <c r="E565" s="9">
        <f t="shared" si="18"/>
        <v>28200000</v>
      </c>
    </row>
    <row r="566" spans="1:5">
      <c r="A566" s="9">
        <v>565</v>
      </c>
      <c r="B566" s="9">
        <v>5</v>
      </c>
      <c r="C566" s="9">
        <f t="shared" si="19"/>
        <v>2825</v>
      </c>
      <c r="D566" s="9">
        <v>50000</v>
      </c>
      <c r="E566" s="9">
        <f t="shared" si="18"/>
        <v>28250000</v>
      </c>
    </row>
    <row r="567" spans="1:5">
      <c r="A567" s="9">
        <v>566</v>
      </c>
      <c r="B567" s="9">
        <v>5</v>
      </c>
      <c r="C567" s="9">
        <f t="shared" si="19"/>
        <v>2830</v>
      </c>
      <c r="D567" s="9">
        <v>50000</v>
      </c>
      <c r="E567" s="9">
        <f t="shared" si="18"/>
        <v>28300000</v>
      </c>
    </row>
    <row r="568" spans="1:5">
      <c r="A568" s="9">
        <v>567</v>
      </c>
      <c r="B568" s="9">
        <v>5</v>
      </c>
      <c r="C568" s="9">
        <f t="shared" si="19"/>
        <v>2835</v>
      </c>
      <c r="D568" s="9">
        <v>50000</v>
      </c>
      <c r="E568" s="9">
        <f t="shared" si="18"/>
        <v>28350000</v>
      </c>
    </row>
    <row r="569" spans="1:5">
      <c r="A569" s="9">
        <v>568</v>
      </c>
      <c r="B569" s="9">
        <v>5</v>
      </c>
      <c r="C569" s="9">
        <f t="shared" si="19"/>
        <v>2840</v>
      </c>
      <c r="D569" s="9">
        <v>50000</v>
      </c>
      <c r="E569" s="9">
        <f t="shared" si="18"/>
        <v>28400000</v>
      </c>
    </row>
    <row r="570" spans="1:5">
      <c r="A570" s="9">
        <v>569</v>
      </c>
      <c r="B570" s="9">
        <v>5</v>
      </c>
      <c r="C570" s="9">
        <f t="shared" si="19"/>
        <v>2845</v>
      </c>
      <c r="D570" s="9">
        <v>50000</v>
      </c>
      <c r="E570" s="9">
        <f t="shared" si="18"/>
        <v>28450000</v>
      </c>
    </row>
    <row r="571" spans="1:5">
      <c r="A571" s="9">
        <v>570</v>
      </c>
      <c r="B571" s="9">
        <v>5</v>
      </c>
      <c r="C571" s="9">
        <f t="shared" si="19"/>
        <v>2850</v>
      </c>
      <c r="D571" s="9">
        <v>50000</v>
      </c>
      <c r="E571" s="9">
        <f t="shared" si="18"/>
        <v>28500000</v>
      </c>
    </row>
    <row r="572" spans="1:5">
      <c r="A572" s="9">
        <v>571</v>
      </c>
      <c r="B572" s="9">
        <v>5</v>
      </c>
      <c r="C572" s="9">
        <f t="shared" si="19"/>
        <v>2855</v>
      </c>
      <c r="D572" s="9">
        <v>50000</v>
      </c>
      <c r="E572" s="9">
        <f t="shared" si="18"/>
        <v>28550000</v>
      </c>
    </row>
    <row r="573" spans="1:5">
      <c r="A573" s="9">
        <v>572</v>
      </c>
      <c r="B573" s="9">
        <v>5</v>
      </c>
      <c r="C573" s="9">
        <f t="shared" si="19"/>
        <v>2860</v>
      </c>
      <c r="D573" s="9">
        <v>50000</v>
      </c>
      <c r="E573" s="9">
        <f t="shared" si="18"/>
        <v>28600000</v>
      </c>
    </row>
    <row r="574" spans="1:5">
      <c r="A574" s="9">
        <v>573</v>
      </c>
      <c r="B574" s="9">
        <v>5</v>
      </c>
      <c r="C574" s="9">
        <f t="shared" si="19"/>
        <v>2865</v>
      </c>
      <c r="D574" s="9">
        <v>50000</v>
      </c>
      <c r="E574" s="9">
        <f t="shared" si="18"/>
        <v>28650000</v>
      </c>
    </row>
    <row r="575" spans="1:5">
      <c r="A575" s="9">
        <v>574</v>
      </c>
      <c r="B575" s="9">
        <v>5</v>
      </c>
      <c r="C575" s="9">
        <f t="shared" si="19"/>
        <v>2870</v>
      </c>
      <c r="D575" s="9">
        <v>50000</v>
      </c>
      <c r="E575" s="9">
        <f t="shared" si="18"/>
        <v>28700000</v>
      </c>
    </row>
    <row r="576" spans="1:5">
      <c r="A576" s="9">
        <v>575</v>
      </c>
      <c r="B576" s="9">
        <v>5</v>
      </c>
      <c r="C576" s="9">
        <f t="shared" si="19"/>
        <v>2875</v>
      </c>
      <c r="D576" s="9">
        <v>50000</v>
      </c>
      <c r="E576" s="9">
        <f t="shared" si="18"/>
        <v>28750000</v>
      </c>
    </row>
    <row r="577" spans="1:5">
      <c r="A577" s="9">
        <v>576</v>
      </c>
      <c r="B577" s="9">
        <v>5</v>
      </c>
      <c r="C577" s="9">
        <f t="shared" si="19"/>
        <v>2880</v>
      </c>
      <c r="D577" s="9">
        <v>50000</v>
      </c>
      <c r="E577" s="9">
        <f t="shared" si="18"/>
        <v>28800000</v>
      </c>
    </row>
    <row r="578" spans="1:5">
      <c r="A578" s="9">
        <v>577</v>
      </c>
      <c r="B578" s="9">
        <v>5</v>
      </c>
      <c r="C578" s="9">
        <f t="shared" si="19"/>
        <v>2885</v>
      </c>
      <c r="D578" s="9">
        <v>50000</v>
      </c>
      <c r="E578" s="9">
        <f t="shared" si="18"/>
        <v>28850000</v>
      </c>
    </row>
    <row r="579" spans="1:5">
      <c r="A579" s="9">
        <v>578</v>
      </c>
      <c r="B579" s="9">
        <v>5</v>
      </c>
      <c r="C579" s="9">
        <f t="shared" si="19"/>
        <v>2890</v>
      </c>
      <c r="D579" s="9">
        <v>50000</v>
      </c>
      <c r="E579" s="9">
        <f t="shared" ref="E579:E642" si="20">A579*D579</f>
        <v>28900000</v>
      </c>
    </row>
    <row r="580" spans="1:5">
      <c r="A580" s="9">
        <v>579</v>
      </c>
      <c r="B580" s="9">
        <v>5</v>
      </c>
      <c r="C580" s="9">
        <f t="shared" si="19"/>
        <v>2895</v>
      </c>
      <c r="D580" s="9">
        <v>50000</v>
      </c>
      <c r="E580" s="9">
        <f t="shared" si="20"/>
        <v>28950000</v>
      </c>
    </row>
    <row r="581" spans="1:5">
      <c r="A581" s="9">
        <v>580</v>
      </c>
      <c r="B581" s="9">
        <v>5</v>
      </c>
      <c r="C581" s="9">
        <f t="shared" si="19"/>
        <v>2900</v>
      </c>
      <c r="D581" s="9">
        <v>50000</v>
      </c>
      <c r="E581" s="9">
        <f t="shared" si="20"/>
        <v>29000000</v>
      </c>
    </row>
    <row r="582" spans="1:5">
      <c r="A582" s="9">
        <v>581</v>
      </c>
      <c r="B582" s="9">
        <v>5</v>
      </c>
      <c r="C582" s="9">
        <f t="shared" si="19"/>
        <v>2905</v>
      </c>
      <c r="D582" s="9">
        <v>50000</v>
      </c>
      <c r="E582" s="9">
        <f t="shared" si="20"/>
        <v>29050000</v>
      </c>
    </row>
    <row r="583" spans="1:5">
      <c r="A583" s="9">
        <v>582</v>
      </c>
      <c r="B583" s="9">
        <v>5</v>
      </c>
      <c r="C583" s="9">
        <f t="shared" si="19"/>
        <v>2910</v>
      </c>
      <c r="D583" s="9">
        <v>50000</v>
      </c>
      <c r="E583" s="9">
        <f t="shared" si="20"/>
        <v>29100000</v>
      </c>
    </row>
    <row r="584" spans="1:5">
      <c r="A584" s="9">
        <v>583</v>
      </c>
      <c r="B584" s="9">
        <v>5</v>
      </c>
      <c r="C584" s="9">
        <f t="shared" si="19"/>
        <v>2915</v>
      </c>
      <c r="D584" s="9">
        <v>50000</v>
      </c>
      <c r="E584" s="9">
        <f t="shared" si="20"/>
        <v>29150000</v>
      </c>
    </row>
    <row r="585" spans="1:5">
      <c r="A585" s="9">
        <v>584</v>
      </c>
      <c r="B585" s="9">
        <v>5</v>
      </c>
      <c r="C585" s="9">
        <f t="shared" si="19"/>
        <v>2920</v>
      </c>
      <c r="D585" s="9">
        <v>50000</v>
      </c>
      <c r="E585" s="9">
        <f t="shared" si="20"/>
        <v>29200000</v>
      </c>
    </row>
    <row r="586" spans="1:5">
      <c r="A586" s="9">
        <v>585</v>
      </c>
      <c r="B586" s="9">
        <v>5</v>
      </c>
      <c r="C586" s="9">
        <f t="shared" si="19"/>
        <v>2925</v>
      </c>
      <c r="D586" s="9">
        <v>50000</v>
      </c>
      <c r="E586" s="9">
        <f t="shared" si="20"/>
        <v>29250000</v>
      </c>
    </row>
    <row r="587" spans="1:5">
      <c r="A587" s="9">
        <v>586</v>
      </c>
      <c r="B587" s="9">
        <v>5</v>
      </c>
      <c r="C587" s="9">
        <f t="shared" si="19"/>
        <v>2930</v>
      </c>
      <c r="D587" s="9">
        <v>50000</v>
      </c>
      <c r="E587" s="9">
        <f t="shared" si="20"/>
        <v>29300000</v>
      </c>
    </row>
    <row r="588" spans="1:5">
      <c r="A588" s="9">
        <v>587</v>
      </c>
      <c r="B588" s="9">
        <v>5</v>
      </c>
      <c r="C588" s="9">
        <f t="shared" si="19"/>
        <v>2935</v>
      </c>
      <c r="D588" s="9">
        <v>50000</v>
      </c>
      <c r="E588" s="9">
        <f t="shared" si="20"/>
        <v>29350000</v>
      </c>
    </row>
    <row r="589" spans="1:5">
      <c r="A589" s="9">
        <v>588</v>
      </c>
      <c r="B589" s="9">
        <v>5</v>
      </c>
      <c r="C589" s="9">
        <f t="shared" si="19"/>
        <v>2940</v>
      </c>
      <c r="D589" s="9">
        <v>50000</v>
      </c>
      <c r="E589" s="9">
        <f t="shared" si="20"/>
        <v>29400000</v>
      </c>
    </row>
    <row r="590" spans="1:5">
      <c r="A590" s="9">
        <v>589</v>
      </c>
      <c r="B590" s="9">
        <v>5</v>
      </c>
      <c r="C590" s="9">
        <f t="shared" si="19"/>
        <v>2945</v>
      </c>
      <c r="D590" s="9">
        <v>50000</v>
      </c>
      <c r="E590" s="9">
        <f t="shared" si="20"/>
        <v>29450000</v>
      </c>
    </row>
    <row r="591" spans="1:5">
      <c r="A591" s="9">
        <v>590</v>
      </c>
      <c r="B591" s="9">
        <v>5</v>
      </c>
      <c r="C591" s="9">
        <f t="shared" si="19"/>
        <v>2950</v>
      </c>
      <c r="D591" s="9">
        <v>50000</v>
      </c>
      <c r="E591" s="9">
        <f t="shared" si="20"/>
        <v>29500000</v>
      </c>
    </row>
    <row r="592" spans="1:5">
      <c r="A592" s="9">
        <v>591</v>
      </c>
      <c r="B592" s="9">
        <v>5</v>
      </c>
      <c r="C592" s="9">
        <f t="shared" ref="C592:C655" si="21">A592*B592</f>
        <v>2955</v>
      </c>
      <c r="D592" s="9">
        <v>50000</v>
      </c>
      <c r="E592" s="9">
        <f t="shared" si="20"/>
        <v>29550000</v>
      </c>
    </row>
    <row r="593" spans="1:5">
      <c r="A593" s="9">
        <v>592</v>
      </c>
      <c r="B593" s="9">
        <v>5</v>
      </c>
      <c r="C593" s="9">
        <f t="shared" si="21"/>
        <v>2960</v>
      </c>
      <c r="D593" s="9">
        <v>50000</v>
      </c>
      <c r="E593" s="9">
        <f t="shared" si="20"/>
        <v>29600000</v>
      </c>
    </row>
    <row r="594" spans="1:5">
      <c r="A594" s="9">
        <v>593</v>
      </c>
      <c r="B594" s="9">
        <v>5</v>
      </c>
      <c r="C594" s="9">
        <f t="shared" si="21"/>
        <v>2965</v>
      </c>
      <c r="D594" s="9">
        <v>50000</v>
      </c>
      <c r="E594" s="9">
        <f t="shared" si="20"/>
        <v>29650000</v>
      </c>
    </row>
    <row r="595" spans="1:5">
      <c r="A595" s="9">
        <v>594</v>
      </c>
      <c r="B595" s="9">
        <v>5</v>
      </c>
      <c r="C595" s="9">
        <f t="shared" si="21"/>
        <v>2970</v>
      </c>
      <c r="D595" s="9">
        <v>50000</v>
      </c>
      <c r="E595" s="9">
        <f t="shared" si="20"/>
        <v>29700000</v>
      </c>
    </row>
    <row r="596" spans="1:5">
      <c r="A596" s="9">
        <v>595</v>
      </c>
      <c r="B596" s="9">
        <v>5</v>
      </c>
      <c r="C596" s="9">
        <f t="shared" si="21"/>
        <v>2975</v>
      </c>
      <c r="D596" s="9">
        <v>50000</v>
      </c>
      <c r="E596" s="9">
        <f t="shared" si="20"/>
        <v>29750000</v>
      </c>
    </row>
    <row r="597" spans="1:5">
      <c r="A597" s="9">
        <v>596</v>
      </c>
      <c r="B597" s="9">
        <v>5</v>
      </c>
      <c r="C597" s="9">
        <f t="shared" si="21"/>
        <v>2980</v>
      </c>
      <c r="D597" s="9">
        <v>50000</v>
      </c>
      <c r="E597" s="9">
        <f t="shared" si="20"/>
        <v>29800000</v>
      </c>
    </row>
    <row r="598" spans="1:5">
      <c r="A598" s="9">
        <v>597</v>
      </c>
      <c r="B598" s="9">
        <v>5</v>
      </c>
      <c r="C598" s="9">
        <f t="shared" si="21"/>
        <v>2985</v>
      </c>
      <c r="D598" s="9">
        <v>50000</v>
      </c>
      <c r="E598" s="9">
        <f t="shared" si="20"/>
        <v>29850000</v>
      </c>
    </row>
    <row r="599" spans="1:5">
      <c r="A599" s="9">
        <v>598</v>
      </c>
      <c r="B599" s="9">
        <v>5</v>
      </c>
      <c r="C599" s="9">
        <f t="shared" si="21"/>
        <v>2990</v>
      </c>
      <c r="D599" s="9">
        <v>50000</v>
      </c>
      <c r="E599" s="9">
        <f t="shared" si="20"/>
        <v>29900000</v>
      </c>
    </row>
    <row r="600" spans="1:5">
      <c r="A600" s="9">
        <v>599</v>
      </c>
      <c r="B600" s="9">
        <v>5</v>
      </c>
      <c r="C600" s="9">
        <f t="shared" si="21"/>
        <v>2995</v>
      </c>
      <c r="D600" s="9">
        <v>50000</v>
      </c>
      <c r="E600" s="9">
        <f t="shared" si="20"/>
        <v>29950000</v>
      </c>
    </row>
    <row r="601" spans="1:5">
      <c r="A601" s="9">
        <v>600</v>
      </c>
      <c r="B601" s="9">
        <v>5</v>
      </c>
      <c r="C601" s="9">
        <f t="shared" si="21"/>
        <v>3000</v>
      </c>
      <c r="D601" s="9">
        <v>50000</v>
      </c>
      <c r="E601" s="9">
        <f t="shared" si="20"/>
        <v>30000000</v>
      </c>
    </row>
    <row r="602" spans="1:5">
      <c r="A602" s="9">
        <v>601</v>
      </c>
      <c r="B602" s="9">
        <v>5</v>
      </c>
      <c r="C602" s="9">
        <f t="shared" si="21"/>
        <v>3005</v>
      </c>
      <c r="D602" s="9">
        <v>50000</v>
      </c>
      <c r="E602" s="9">
        <f t="shared" si="20"/>
        <v>30050000</v>
      </c>
    </row>
    <row r="603" spans="1:5">
      <c r="A603" s="9">
        <v>602</v>
      </c>
      <c r="B603" s="9">
        <v>5</v>
      </c>
      <c r="C603" s="9">
        <f t="shared" si="21"/>
        <v>3010</v>
      </c>
      <c r="D603" s="9">
        <v>50000</v>
      </c>
      <c r="E603" s="9">
        <f t="shared" si="20"/>
        <v>30100000</v>
      </c>
    </row>
    <row r="604" spans="1:5">
      <c r="A604" s="9">
        <v>603</v>
      </c>
      <c r="B604" s="9">
        <v>5</v>
      </c>
      <c r="C604" s="9">
        <f t="shared" si="21"/>
        <v>3015</v>
      </c>
      <c r="D604" s="9">
        <v>50000</v>
      </c>
      <c r="E604" s="9">
        <f t="shared" si="20"/>
        <v>30150000</v>
      </c>
    </row>
    <row r="605" spans="1:5">
      <c r="A605" s="9">
        <v>604</v>
      </c>
      <c r="B605" s="9">
        <v>5</v>
      </c>
      <c r="C605" s="9">
        <f t="shared" si="21"/>
        <v>3020</v>
      </c>
      <c r="D605" s="9">
        <v>50000</v>
      </c>
      <c r="E605" s="9">
        <f t="shared" si="20"/>
        <v>30200000</v>
      </c>
    </row>
    <row r="606" spans="1:5">
      <c r="A606" s="9">
        <v>605</v>
      </c>
      <c r="B606" s="9">
        <v>5</v>
      </c>
      <c r="C606" s="9">
        <f t="shared" si="21"/>
        <v>3025</v>
      </c>
      <c r="D606" s="9">
        <v>50000</v>
      </c>
      <c r="E606" s="9">
        <f t="shared" si="20"/>
        <v>30250000</v>
      </c>
    </row>
    <row r="607" spans="1:5">
      <c r="A607" s="9">
        <v>606</v>
      </c>
      <c r="B607" s="9">
        <v>5</v>
      </c>
      <c r="C607" s="9">
        <f t="shared" si="21"/>
        <v>3030</v>
      </c>
      <c r="D607" s="9">
        <v>50000</v>
      </c>
      <c r="E607" s="9">
        <f t="shared" si="20"/>
        <v>30300000</v>
      </c>
    </row>
    <row r="608" spans="1:5">
      <c r="A608" s="9">
        <v>607</v>
      </c>
      <c r="B608" s="9">
        <v>5</v>
      </c>
      <c r="C608" s="9">
        <f t="shared" si="21"/>
        <v>3035</v>
      </c>
      <c r="D608" s="9">
        <v>50000</v>
      </c>
      <c r="E608" s="9">
        <f t="shared" si="20"/>
        <v>30350000</v>
      </c>
    </row>
    <row r="609" spans="1:5">
      <c r="A609" s="9">
        <v>608</v>
      </c>
      <c r="B609" s="9">
        <v>5</v>
      </c>
      <c r="C609" s="9">
        <f t="shared" si="21"/>
        <v>3040</v>
      </c>
      <c r="D609" s="9">
        <v>50000</v>
      </c>
      <c r="E609" s="9">
        <f t="shared" si="20"/>
        <v>30400000</v>
      </c>
    </row>
    <row r="610" spans="1:5">
      <c r="A610" s="9">
        <v>609</v>
      </c>
      <c r="B610" s="9">
        <v>5</v>
      </c>
      <c r="C610" s="9">
        <f t="shared" si="21"/>
        <v>3045</v>
      </c>
      <c r="D610" s="9">
        <v>50000</v>
      </c>
      <c r="E610" s="9">
        <f t="shared" si="20"/>
        <v>30450000</v>
      </c>
    </row>
    <row r="611" spans="1:5">
      <c r="A611" s="9">
        <v>610</v>
      </c>
      <c r="B611" s="9">
        <v>5</v>
      </c>
      <c r="C611" s="9">
        <f t="shared" si="21"/>
        <v>3050</v>
      </c>
      <c r="D611" s="9">
        <v>50000</v>
      </c>
      <c r="E611" s="9">
        <f t="shared" si="20"/>
        <v>30500000</v>
      </c>
    </row>
    <row r="612" spans="1:5">
      <c r="A612" s="9">
        <v>611</v>
      </c>
      <c r="B612" s="9">
        <v>5</v>
      </c>
      <c r="C612" s="9">
        <f t="shared" si="21"/>
        <v>3055</v>
      </c>
      <c r="D612" s="9">
        <v>50000</v>
      </c>
      <c r="E612" s="9">
        <f t="shared" si="20"/>
        <v>30550000</v>
      </c>
    </row>
    <row r="613" spans="1:5">
      <c r="A613" s="9">
        <v>612</v>
      </c>
      <c r="B613" s="9">
        <v>5</v>
      </c>
      <c r="C613" s="9">
        <f t="shared" si="21"/>
        <v>3060</v>
      </c>
      <c r="D613" s="9">
        <v>50000</v>
      </c>
      <c r="E613" s="9">
        <f t="shared" si="20"/>
        <v>30600000</v>
      </c>
    </row>
    <row r="614" spans="1:5">
      <c r="A614" s="9">
        <v>613</v>
      </c>
      <c r="B614" s="9">
        <v>5</v>
      </c>
      <c r="C614" s="9">
        <f t="shared" si="21"/>
        <v>3065</v>
      </c>
      <c r="D614" s="9">
        <v>50000</v>
      </c>
      <c r="E614" s="9">
        <f t="shared" si="20"/>
        <v>30650000</v>
      </c>
    </row>
    <row r="615" spans="1:5">
      <c r="A615" s="9">
        <v>614</v>
      </c>
      <c r="B615" s="9">
        <v>5</v>
      </c>
      <c r="C615" s="9">
        <f t="shared" si="21"/>
        <v>3070</v>
      </c>
      <c r="D615" s="9">
        <v>50000</v>
      </c>
      <c r="E615" s="9">
        <f t="shared" si="20"/>
        <v>30700000</v>
      </c>
    </row>
    <row r="616" spans="1:5">
      <c r="A616" s="9">
        <v>615</v>
      </c>
      <c r="B616" s="9">
        <v>5</v>
      </c>
      <c r="C616" s="9">
        <f t="shared" si="21"/>
        <v>3075</v>
      </c>
      <c r="D616" s="9">
        <v>50000</v>
      </c>
      <c r="E616" s="9">
        <f t="shared" si="20"/>
        <v>30750000</v>
      </c>
    </row>
    <row r="617" spans="1:5">
      <c r="A617" s="9">
        <v>616</v>
      </c>
      <c r="B617" s="9">
        <v>5</v>
      </c>
      <c r="C617" s="9">
        <f t="shared" si="21"/>
        <v>3080</v>
      </c>
      <c r="D617" s="9">
        <v>50000</v>
      </c>
      <c r="E617" s="9">
        <f t="shared" si="20"/>
        <v>30800000</v>
      </c>
    </row>
    <row r="618" spans="1:5">
      <c r="A618" s="9">
        <v>617</v>
      </c>
      <c r="B618" s="9">
        <v>5</v>
      </c>
      <c r="C618" s="9">
        <f t="shared" si="21"/>
        <v>3085</v>
      </c>
      <c r="D618" s="9">
        <v>50000</v>
      </c>
      <c r="E618" s="9">
        <f t="shared" si="20"/>
        <v>30850000</v>
      </c>
    </row>
    <row r="619" spans="1:5">
      <c r="A619" s="9">
        <v>618</v>
      </c>
      <c r="B619" s="9">
        <v>5</v>
      </c>
      <c r="C619" s="9">
        <f t="shared" si="21"/>
        <v>3090</v>
      </c>
      <c r="D619" s="9">
        <v>50000</v>
      </c>
      <c r="E619" s="9">
        <f t="shared" si="20"/>
        <v>30900000</v>
      </c>
    </row>
    <row r="620" spans="1:5">
      <c r="A620" s="9">
        <v>619</v>
      </c>
      <c r="B620" s="9">
        <v>5</v>
      </c>
      <c r="C620" s="9">
        <f t="shared" si="21"/>
        <v>3095</v>
      </c>
      <c r="D620" s="9">
        <v>50000</v>
      </c>
      <c r="E620" s="9">
        <f t="shared" si="20"/>
        <v>30950000</v>
      </c>
    </row>
    <row r="621" spans="1:5">
      <c r="A621" s="9">
        <v>620</v>
      </c>
      <c r="B621" s="9">
        <v>5</v>
      </c>
      <c r="C621" s="9">
        <f t="shared" si="21"/>
        <v>3100</v>
      </c>
      <c r="D621" s="9">
        <v>50000</v>
      </c>
      <c r="E621" s="9">
        <f t="shared" si="20"/>
        <v>31000000</v>
      </c>
    </row>
    <row r="622" spans="1:5">
      <c r="A622" s="9">
        <v>621</v>
      </c>
      <c r="B622" s="9">
        <v>5</v>
      </c>
      <c r="C622" s="9">
        <f t="shared" si="21"/>
        <v>3105</v>
      </c>
      <c r="D622" s="9">
        <v>50000</v>
      </c>
      <c r="E622" s="9">
        <f t="shared" si="20"/>
        <v>31050000</v>
      </c>
    </row>
    <row r="623" spans="1:5">
      <c r="A623" s="9">
        <v>622</v>
      </c>
      <c r="B623" s="9">
        <v>5</v>
      </c>
      <c r="C623" s="9">
        <f t="shared" si="21"/>
        <v>3110</v>
      </c>
      <c r="D623" s="9">
        <v>50000</v>
      </c>
      <c r="E623" s="9">
        <f t="shared" si="20"/>
        <v>31100000</v>
      </c>
    </row>
    <row r="624" spans="1:5">
      <c r="A624" s="9">
        <v>623</v>
      </c>
      <c r="B624" s="9">
        <v>5</v>
      </c>
      <c r="C624" s="9">
        <f t="shared" si="21"/>
        <v>3115</v>
      </c>
      <c r="D624" s="9">
        <v>50000</v>
      </c>
      <c r="E624" s="9">
        <f t="shared" si="20"/>
        <v>31150000</v>
      </c>
    </row>
    <row r="625" spans="1:5">
      <c r="A625" s="9">
        <v>624</v>
      </c>
      <c r="B625" s="9">
        <v>5</v>
      </c>
      <c r="C625" s="9">
        <f t="shared" si="21"/>
        <v>3120</v>
      </c>
      <c r="D625" s="9">
        <v>50000</v>
      </c>
      <c r="E625" s="9">
        <f t="shared" si="20"/>
        <v>31200000</v>
      </c>
    </row>
    <row r="626" spans="1:5">
      <c r="A626" s="9">
        <v>625</v>
      </c>
      <c r="B626" s="9">
        <v>5</v>
      </c>
      <c r="C626" s="9">
        <f t="shared" si="21"/>
        <v>3125</v>
      </c>
      <c r="D626" s="9">
        <v>50000</v>
      </c>
      <c r="E626" s="9">
        <f t="shared" si="20"/>
        <v>31250000</v>
      </c>
    </row>
    <row r="627" spans="1:5">
      <c r="A627" s="9">
        <v>626</v>
      </c>
      <c r="B627" s="9">
        <v>5</v>
      </c>
      <c r="C627" s="9">
        <f t="shared" si="21"/>
        <v>3130</v>
      </c>
      <c r="D627" s="9">
        <v>50000</v>
      </c>
      <c r="E627" s="9">
        <f t="shared" si="20"/>
        <v>31300000</v>
      </c>
    </row>
    <row r="628" spans="1:5">
      <c r="A628" s="9">
        <v>627</v>
      </c>
      <c r="B628" s="9">
        <v>5</v>
      </c>
      <c r="C628" s="9">
        <f t="shared" si="21"/>
        <v>3135</v>
      </c>
      <c r="D628" s="9">
        <v>50000</v>
      </c>
      <c r="E628" s="9">
        <f t="shared" si="20"/>
        <v>31350000</v>
      </c>
    </row>
    <row r="629" spans="1:5">
      <c r="A629" s="9">
        <v>628</v>
      </c>
      <c r="B629" s="9">
        <v>5</v>
      </c>
      <c r="C629" s="9">
        <f t="shared" si="21"/>
        <v>3140</v>
      </c>
      <c r="D629" s="9">
        <v>50000</v>
      </c>
      <c r="E629" s="9">
        <f t="shared" si="20"/>
        <v>31400000</v>
      </c>
    </row>
    <row r="630" spans="1:5">
      <c r="A630" s="9">
        <v>629</v>
      </c>
      <c r="B630" s="9">
        <v>5</v>
      </c>
      <c r="C630" s="9">
        <f t="shared" si="21"/>
        <v>3145</v>
      </c>
      <c r="D630" s="9">
        <v>50000</v>
      </c>
      <c r="E630" s="9">
        <f t="shared" si="20"/>
        <v>31450000</v>
      </c>
    </row>
    <row r="631" spans="1:5">
      <c r="A631" s="9">
        <v>630</v>
      </c>
      <c r="B631" s="9">
        <v>5</v>
      </c>
      <c r="C631" s="9">
        <f t="shared" si="21"/>
        <v>3150</v>
      </c>
      <c r="D631" s="9">
        <v>50000</v>
      </c>
      <c r="E631" s="9">
        <f t="shared" si="20"/>
        <v>31500000</v>
      </c>
    </row>
    <row r="632" spans="1:5">
      <c r="A632" s="9">
        <v>631</v>
      </c>
      <c r="B632" s="9">
        <v>5</v>
      </c>
      <c r="C632" s="9">
        <f t="shared" si="21"/>
        <v>3155</v>
      </c>
      <c r="D632" s="9">
        <v>50000</v>
      </c>
      <c r="E632" s="9">
        <f t="shared" si="20"/>
        <v>31550000</v>
      </c>
    </row>
    <row r="633" spans="1:5">
      <c r="A633" s="9">
        <v>632</v>
      </c>
      <c r="B633" s="9">
        <v>5</v>
      </c>
      <c r="C633" s="9">
        <f t="shared" si="21"/>
        <v>3160</v>
      </c>
      <c r="D633" s="9">
        <v>50000</v>
      </c>
      <c r="E633" s="9">
        <f t="shared" si="20"/>
        <v>31600000</v>
      </c>
    </row>
    <row r="634" spans="1:5">
      <c r="A634" s="9">
        <v>633</v>
      </c>
      <c r="B634" s="9">
        <v>5</v>
      </c>
      <c r="C634" s="9">
        <f t="shared" si="21"/>
        <v>3165</v>
      </c>
      <c r="D634" s="9">
        <v>50000</v>
      </c>
      <c r="E634" s="9">
        <f t="shared" si="20"/>
        <v>31650000</v>
      </c>
    </row>
    <row r="635" spans="1:5">
      <c r="A635" s="9">
        <v>634</v>
      </c>
      <c r="B635" s="9">
        <v>5</v>
      </c>
      <c r="C635" s="9">
        <f t="shared" si="21"/>
        <v>3170</v>
      </c>
      <c r="D635" s="9">
        <v>50000</v>
      </c>
      <c r="E635" s="9">
        <f t="shared" si="20"/>
        <v>31700000</v>
      </c>
    </row>
    <row r="636" spans="1:5">
      <c r="A636" s="9">
        <v>635</v>
      </c>
      <c r="B636" s="9">
        <v>5</v>
      </c>
      <c r="C636" s="9">
        <f t="shared" si="21"/>
        <v>3175</v>
      </c>
      <c r="D636" s="9">
        <v>50000</v>
      </c>
      <c r="E636" s="9">
        <f t="shared" si="20"/>
        <v>31750000</v>
      </c>
    </row>
    <row r="637" spans="1:5">
      <c r="A637" s="9">
        <v>636</v>
      </c>
      <c r="B637" s="9">
        <v>5</v>
      </c>
      <c r="C637" s="9">
        <f t="shared" si="21"/>
        <v>3180</v>
      </c>
      <c r="D637" s="9">
        <v>50000</v>
      </c>
      <c r="E637" s="9">
        <f t="shared" si="20"/>
        <v>31800000</v>
      </c>
    </row>
    <row r="638" spans="1:5">
      <c r="A638" s="9">
        <v>637</v>
      </c>
      <c r="B638" s="9">
        <v>5</v>
      </c>
      <c r="C638" s="9">
        <f t="shared" si="21"/>
        <v>3185</v>
      </c>
      <c r="D638" s="9">
        <v>50000</v>
      </c>
      <c r="E638" s="9">
        <f t="shared" si="20"/>
        <v>31850000</v>
      </c>
    </row>
    <row r="639" spans="1:5">
      <c r="A639" s="9">
        <v>638</v>
      </c>
      <c r="B639" s="9">
        <v>5</v>
      </c>
      <c r="C639" s="9">
        <f t="shared" si="21"/>
        <v>3190</v>
      </c>
      <c r="D639" s="9">
        <v>50000</v>
      </c>
      <c r="E639" s="9">
        <f t="shared" si="20"/>
        <v>31900000</v>
      </c>
    </row>
    <row r="640" spans="1:5">
      <c r="A640" s="9">
        <v>639</v>
      </c>
      <c r="B640" s="9">
        <v>5</v>
      </c>
      <c r="C640" s="9">
        <f t="shared" si="21"/>
        <v>3195</v>
      </c>
      <c r="D640" s="9">
        <v>50000</v>
      </c>
      <c r="E640" s="9">
        <f t="shared" si="20"/>
        <v>31950000</v>
      </c>
    </row>
    <row r="641" spans="1:5">
      <c r="A641" s="9">
        <v>640</v>
      </c>
      <c r="B641" s="9">
        <v>5</v>
      </c>
      <c r="C641" s="9">
        <f t="shared" si="21"/>
        <v>3200</v>
      </c>
      <c r="D641" s="9">
        <v>50000</v>
      </c>
      <c r="E641" s="9">
        <f t="shared" si="20"/>
        <v>32000000</v>
      </c>
    </row>
    <row r="642" spans="1:5">
      <c r="A642" s="9">
        <v>641</v>
      </c>
      <c r="B642" s="9">
        <v>5</v>
      </c>
      <c r="C642" s="9">
        <f t="shared" si="21"/>
        <v>3205</v>
      </c>
      <c r="D642" s="9">
        <v>50000</v>
      </c>
      <c r="E642" s="9">
        <f t="shared" si="20"/>
        <v>32050000</v>
      </c>
    </row>
    <row r="643" spans="1:5">
      <c r="A643" s="9">
        <v>642</v>
      </c>
      <c r="B643" s="9">
        <v>5</v>
      </c>
      <c r="C643" s="9">
        <f t="shared" si="21"/>
        <v>3210</v>
      </c>
      <c r="D643" s="9">
        <v>50000</v>
      </c>
      <c r="E643" s="9">
        <f t="shared" ref="E643:E706" si="22">A643*D643</f>
        <v>32100000</v>
      </c>
    </row>
    <row r="644" spans="1:5">
      <c r="A644" s="9">
        <v>643</v>
      </c>
      <c r="B644" s="9">
        <v>5</v>
      </c>
      <c r="C644" s="9">
        <f t="shared" si="21"/>
        <v>3215</v>
      </c>
      <c r="D644" s="9">
        <v>50000</v>
      </c>
      <c r="E644" s="9">
        <f t="shared" si="22"/>
        <v>32150000</v>
      </c>
    </row>
    <row r="645" spans="1:5">
      <c r="A645" s="9">
        <v>644</v>
      </c>
      <c r="B645" s="9">
        <v>5</v>
      </c>
      <c r="C645" s="9">
        <f t="shared" si="21"/>
        <v>3220</v>
      </c>
      <c r="D645" s="9">
        <v>50000</v>
      </c>
      <c r="E645" s="9">
        <f t="shared" si="22"/>
        <v>32200000</v>
      </c>
    </row>
    <row r="646" spans="1:5">
      <c r="A646" s="9">
        <v>645</v>
      </c>
      <c r="B646" s="9">
        <v>5</v>
      </c>
      <c r="C646" s="9">
        <f t="shared" si="21"/>
        <v>3225</v>
      </c>
      <c r="D646" s="9">
        <v>50000</v>
      </c>
      <c r="E646" s="9">
        <f t="shared" si="22"/>
        <v>32250000</v>
      </c>
    </row>
    <row r="647" spans="1:5">
      <c r="A647" s="9">
        <v>646</v>
      </c>
      <c r="B647" s="9">
        <v>5</v>
      </c>
      <c r="C647" s="9">
        <f t="shared" si="21"/>
        <v>3230</v>
      </c>
      <c r="D647" s="9">
        <v>50000</v>
      </c>
      <c r="E647" s="9">
        <f t="shared" si="22"/>
        <v>32300000</v>
      </c>
    </row>
    <row r="648" spans="1:5">
      <c r="A648" s="9">
        <v>647</v>
      </c>
      <c r="B648" s="9">
        <v>5</v>
      </c>
      <c r="C648" s="9">
        <f t="shared" si="21"/>
        <v>3235</v>
      </c>
      <c r="D648" s="9">
        <v>50000</v>
      </c>
      <c r="E648" s="9">
        <f t="shared" si="22"/>
        <v>32350000</v>
      </c>
    </row>
    <row r="649" spans="1:5">
      <c r="A649" s="9">
        <v>648</v>
      </c>
      <c r="B649" s="9">
        <v>5</v>
      </c>
      <c r="C649" s="9">
        <f t="shared" si="21"/>
        <v>3240</v>
      </c>
      <c r="D649" s="9">
        <v>50000</v>
      </c>
      <c r="E649" s="9">
        <f t="shared" si="22"/>
        <v>32400000</v>
      </c>
    </row>
    <row r="650" spans="1:5">
      <c r="A650" s="9">
        <v>649</v>
      </c>
      <c r="B650" s="9">
        <v>5</v>
      </c>
      <c r="C650" s="9">
        <f t="shared" si="21"/>
        <v>3245</v>
      </c>
      <c r="D650" s="9">
        <v>50000</v>
      </c>
      <c r="E650" s="9">
        <f t="shared" si="22"/>
        <v>32450000</v>
      </c>
    </row>
    <row r="651" spans="1:5">
      <c r="A651" s="9">
        <v>650</v>
      </c>
      <c r="B651" s="9">
        <v>5</v>
      </c>
      <c r="C651" s="9">
        <f t="shared" si="21"/>
        <v>3250</v>
      </c>
      <c r="D651" s="9">
        <v>50000</v>
      </c>
      <c r="E651" s="9">
        <f t="shared" si="22"/>
        <v>32500000</v>
      </c>
    </row>
    <row r="652" spans="1:5">
      <c r="A652" s="9">
        <v>651</v>
      </c>
      <c r="B652" s="9">
        <v>5</v>
      </c>
      <c r="C652" s="9">
        <f t="shared" si="21"/>
        <v>3255</v>
      </c>
      <c r="D652" s="9">
        <v>50000</v>
      </c>
      <c r="E652" s="9">
        <f t="shared" si="22"/>
        <v>32550000</v>
      </c>
    </row>
    <row r="653" spans="1:5">
      <c r="A653" s="9">
        <v>652</v>
      </c>
      <c r="B653" s="9">
        <v>5</v>
      </c>
      <c r="C653" s="9">
        <f t="shared" si="21"/>
        <v>3260</v>
      </c>
      <c r="D653" s="9">
        <v>50000</v>
      </c>
      <c r="E653" s="9">
        <f t="shared" si="22"/>
        <v>32600000</v>
      </c>
    </row>
    <row r="654" spans="1:5">
      <c r="A654" s="9">
        <v>653</v>
      </c>
      <c r="B654" s="9">
        <v>5</v>
      </c>
      <c r="C654" s="9">
        <f t="shared" si="21"/>
        <v>3265</v>
      </c>
      <c r="D654" s="9">
        <v>50000</v>
      </c>
      <c r="E654" s="9">
        <f t="shared" si="22"/>
        <v>32650000</v>
      </c>
    </row>
    <row r="655" spans="1:5">
      <c r="A655" s="9">
        <v>654</v>
      </c>
      <c r="B655" s="9">
        <v>5</v>
      </c>
      <c r="C655" s="9">
        <f t="shared" si="21"/>
        <v>3270</v>
      </c>
      <c r="D655" s="9">
        <v>50000</v>
      </c>
      <c r="E655" s="9">
        <f t="shared" si="22"/>
        <v>32700000</v>
      </c>
    </row>
    <row r="656" spans="1:5">
      <c r="A656" s="9">
        <v>655</v>
      </c>
      <c r="B656" s="9">
        <v>5</v>
      </c>
      <c r="C656" s="9">
        <f t="shared" ref="C656:C719" si="23">A656*B656</f>
        <v>3275</v>
      </c>
      <c r="D656" s="9">
        <v>50000</v>
      </c>
      <c r="E656" s="9">
        <f t="shared" si="22"/>
        <v>32750000</v>
      </c>
    </row>
    <row r="657" spans="1:5">
      <c r="A657" s="9">
        <v>656</v>
      </c>
      <c r="B657" s="9">
        <v>5</v>
      </c>
      <c r="C657" s="9">
        <f t="shared" si="23"/>
        <v>3280</v>
      </c>
      <c r="D657" s="9">
        <v>50000</v>
      </c>
      <c r="E657" s="9">
        <f t="shared" si="22"/>
        <v>32800000</v>
      </c>
    </row>
    <row r="658" spans="1:5">
      <c r="A658" s="9">
        <v>657</v>
      </c>
      <c r="B658" s="9">
        <v>5</v>
      </c>
      <c r="C658" s="9">
        <f t="shared" si="23"/>
        <v>3285</v>
      </c>
      <c r="D658" s="9">
        <v>50000</v>
      </c>
      <c r="E658" s="9">
        <f t="shared" si="22"/>
        <v>32850000</v>
      </c>
    </row>
    <row r="659" spans="1:5">
      <c r="A659" s="9">
        <v>658</v>
      </c>
      <c r="B659" s="9">
        <v>5</v>
      </c>
      <c r="C659" s="9">
        <f t="shared" si="23"/>
        <v>3290</v>
      </c>
      <c r="D659" s="9">
        <v>50000</v>
      </c>
      <c r="E659" s="9">
        <f t="shared" si="22"/>
        <v>32900000</v>
      </c>
    </row>
    <row r="660" spans="1:5">
      <c r="A660" s="9">
        <v>659</v>
      </c>
      <c r="B660" s="9">
        <v>5</v>
      </c>
      <c r="C660" s="9">
        <f t="shared" si="23"/>
        <v>3295</v>
      </c>
      <c r="D660" s="9">
        <v>50000</v>
      </c>
      <c r="E660" s="9">
        <f t="shared" si="22"/>
        <v>32950000</v>
      </c>
    </row>
    <row r="661" spans="1:5">
      <c r="A661" s="9">
        <v>660</v>
      </c>
      <c r="B661" s="9">
        <v>5</v>
      </c>
      <c r="C661" s="9">
        <f t="shared" si="23"/>
        <v>3300</v>
      </c>
      <c r="D661" s="9">
        <v>50000</v>
      </c>
      <c r="E661" s="9">
        <f t="shared" si="22"/>
        <v>33000000</v>
      </c>
    </row>
    <row r="662" spans="1:5">
      <c r="A662" s="9">
        <v>661</v>
      </c>
      <c r="B662" s="9">
        <v>5</v>
      </c>
      <c r="C662" s="9">
        <f t="shared" si="23"/>
        <v>3305</v>
      </c>
      <c r="D662" s="9">
        <v>50000</v>
      </c>
      <c r="E662" s="9">
        <f t="shared" si="22"/>
        <v>33050000</v>
      </c>
    </row>
    <row r="663" spans="1:5">
      <c r="A663" s="9">
        <v>662</v>
      </c>
      <c r="B663" s="9">
        <v>5</v>
      </c>
      <c r="C663" s="9">
        <f t="shared" si="23"/>
        <v>3310</v>
      </c>
      <c r="D663" s="9">
        <v>50000</v>
      </c>
      <c r="E663" s="9">
        <f t="shared" si="22"/>
        <v>33100000</v>
      </c>
    </row>
    <row r="664" spans="1:5">
      <c r="A664" s="9">
        <v>663</v>
      </c>
      <c r="B664" s="9">
        <v>5</v>
      </c>
      <c r="C664" s="9">
        <f t="shared" si="23"/>
        <v>3315</v>
      </c>
      <c r="D664" s="9">
        <v>50000</v>
      </c>
      <c r="E664" s="9">
        <f t="shared" si="22"/>
        <v>33150000</v>
      </c>
    </row>
    <row r="665" spans="1:5">
      <c r="A665" s="9">
        <v>664</v>
      </c>
      <c r="B665" s="9">
        <v>5</v>
      </c>
      <c r="C665" s="9">
        <f t="shared" si="23"/>
        <v>3320</v>
      </c>
      <c r="D665" s="9">
        <v>50000</v>
      </c>
      <c r="E665" s="9">
        <f t="shared" si="22"/>
        <v>33200000</v>
      </c>
    </row>
    <row r="666" spans="1:5">
      <c r="A666" s="9">
        <v>665</v>
      </c>
      <c r="B666" s="9">
        <v>5</v>
      </c>
      <c r="C666" s="9">
        <f t="shared" si="23"/>
        <v>3325</v>
      </c>
      <c r="D666" s="9">
        <v>50000</v>
      </c>
      <c r="E666" s="9">
        <f t="shared" si="22"/>
        <v>33250000</v>
      </c>
    </row>
    <row r="667" spans="1:5">
      <c r="A667" s="9">
        <v>666</v>
      </c>
      <c r="B667" s="9">
        <v>5</v>
      </c>
      <c r="C667" s="9">
        <f t="shared" si="23"/>
        <v>3330</v>
      </c>
      <c r="D667" s="9">
        <v>50000</v>
      </c>
      <c r="E667" s="9">
        <f t="shared" si="22"/>
        <v>33300000</v>
      </c>
    </row>
    <row r="668" spans="1:5">
      <c r="A668" s="9">
        <v>667</v>
      </c>
      <c r="B668" s="9">
        <v>5</v>
      </c>
      <c r="C668" s="9">
        <f t="shared" si="23"/>
        <v>3335</v>
      </c>
      <c r="D668" s="9">
        <v>50000</v>
      </c>
      <c r="E668" s="9">
        <f t="shared" si="22"/>
        <v>33350000</v>
      </c>
    </row>
    <row r="669" spans="1:5">
      <c r="A669" s="9">
        <v>668</v>
      </c>
      <c r="B669" s="9">
        <v>5</v>
      </c>
      <c r="C669" s="9">
        <f t="shared" si="23"/>
        <v>3340</v>
      </c>
      <c r="D669" s="9">
        <v>50000</v>
      </c>
      <c r="E669" s="9">
        <f t="shared" si="22"/>
        <v>33400000</v>
      </c>
    </row>
    <row r="670" spans="1:5">
      <c r="A670" s="9">
        <v>669</v>
      </c>
      <c r="B670" s="9">
        <v>5</v>
      </c>
      <c r="C670" s="9">
        <f t="shared" si="23"/>
        <v>3345</v>
      </c>
      <c r="D670" s="9">
        <v>50000</v>
      </c>
      <c r="E670" s="9">
        <f t="shared" si="22"/>
        <v>33450000</v>
      </c>
    </row>
    <row r="671" spans="1:5">
      <c r="A671" s="9">
        <v>670</v>
      </c>
      <c r="B671" s="9">
        <v>5</v>
      </c>
      <c r="C671" s="9">
        <f t="shared" si="23"/>
        <v>3350</v>
      </c>
      <c r="D671" s="9">
        <v>50000</v>
      </c>
      <c r="E671" s="9">
        <f t="shared" si="22"/>
        <v>33500000</v>
      </c>
    </row>
    <row r="672" spans="1:5">
      <c r="A672" s="9">
        <v>671</v>
      </c>
      <c r="B672" s="9">
        <v>5</v>
      </c>
      <c r="C672" s="9">
        <f t="shared" si="23"/>
        <v>3355</v>
      </c>
      <c r="D672" s="9">
        <v>50000</v>
      </c>
      <c r="E672" s="9">
        <f t="shared" si="22"/>
        <v>33550000</v>
      </c>
    </row>
    <row r="673" spans="1:5">
      <c r="A673" s="9">
        <v>672</v>
      </c>
      <c r="B673" s="9">
        <v>5</v>
      </c>
      <c r="C673" s="9">
        <f t="shared" si="23"/>
        <v>3360</v>
      </c>
      <c r="D673" s="9">
        <v>50000</v>
      </c>
      <c r="E673" s="9">
        <f t="shared" si="22"/>
        <v>33600000</v>
      </c>
    </row>
    <row r="674" spans="1:5">
      <c r="A674" s="9">
        <v>673</v>
      </c>
      <c r="B674" s="9">
        <v>5</v>
      </c>
      <c r="C674" s="9">
        <f t="shared" si="23"/>
        <v>3365</v>
      </c>
      <c r="D674" s="9">
        <v>50000</v>
      </c>
      <c r="E674" s="9">
        <f t="shared" si="22"/>
        <v>33650000</v>
      </c>
    </row>
    <row r="675" spans="1:5">
      <c r="A675" s="9">
        <v>674</v>
      </c>
      <c r="B675" s="9">
        <v>5</v>
      </c>
      <c r="C675" s="9">
        <f t="shared" si="23"/>
        <v>3370</v>
      </c>
      <c r="D675" s="9">
        <v>50000</v>
      </c>
      <c r="E675" s="9">
        <f t="shared" si="22"/>
        <v>33700000</v>
      </c>
    </row>
    <row r="676" spans="1:5">
      <c r="A676" s="9">
        <v>675</v>
      </c>
      <c r="B676" s="9">
        <v>5</v>
      </c>
      <c r="C676" s="9">
        <f t="shared" si="23"/>
        <v>3375</v>
      </c>
      <c r="D676" s="9">
        <v>50000</v>
      </c>
      <c r="E676" s="9">
        <f t="shared" si="22"/>
        <v>33750000</v>
      </c>
    </row>
    <row r="677" spans="1:5">
      <c r="A677" s="9">
        <v>676</v>
      </c>
      <c r="B677" s="9">
        <v>5</v>
      </c>
      <c r="C677" s="9">
        <f t="shared" si="23"/>
        <v>3380</v>
      </c>
      <c r="D677" s="9">
        <v>50000</v>
      </c>
      <c r="E677" s="9">
        <f t="shared" si="22"/>
        <v>33800000</v>
      </c>
    </row>
    <row r="678" spans="1:5">
      <c r="A678" s="9">
        <v>677</v>
      </c>
      <c r="B678" s="9">
        <v>5</v>
      </c>
      <c r="C678" s="9">
        <f t="shared" si="23"/>
        <v>3385</v>
      </c>
      <c r="D678" s="9">
        <v>50000</v>
      </c>
      <c r="E678" s="9">
        <f t="shared" si="22"/>
        <v>33850000</v>
      </c>
    </row>
    <row r="679" spans="1:5">
      <c r="A679" s="9">
        <v>678</v>
      </c>
      <c r="B679" s="9">
        <v>5</v>
      </c>
      <c r="C679" s="9">
        <f t="shared" si="23"/>
        <v>3390</v>
      </c>
      <c r="D679" s="9">
        <v>50000</v>
      </c>
      <c r="E679" s="9">
        <f t="shared" si="22"/>
        <v>33900000</v>
      </c>
    </row>
    <row r="680" spans="1:5">
      <c r="A680" s="9">
        <v>679</v>
      </c>
      <c r="B680" s="9">
        <v>5</v>
      </c>
      <c r="C680" s="9">
        <f t="shared" si="23"/>
        <v>3395</v>
      </c>
      <c r="D680" s="9">
        <v>50000</v>
      </c>
      <c r="E680" s="9">
        <f t="shared" si="22"/>
        <v>33950000</v>
      </c>
    </row>
    <row r="681" spans="1:5">
      <c r="A681" s="9">
        <v>680</v>
      </c>
      <c r="B681" s="9">
        <v>5</v>
      </c>
      <c r="C681" s="9">
        <f t="shared" si="23"/>
        <v>3400</v>
      </c>
      <c r="D681" s="9">
        <v>50000</v>
      </c>
      <c r="E681" s="9">
        <f t="shared" si="22"/>
        <v>34000000</v>
      </c>
    </row>
    <row r="682" spans="1:5">
      <c r="A682" s="9">
        <v>681</v>
      </c>
      <c r="B682" s="9">
        <v>5</v>
      </c>
      <c r="C682" s="9">
        <f t="shared" si="23"/>
        <v>3405</v>
      </c>
      <c r="D682" s="9">
        <v>50000</v>
      </c>
      <c r="E682" s="9">
        <f t="shared" si="22"/>
        <v>34050000</v>
      </c>
    </row>
    <row r="683" spans="1:5">
      <c r="A683" s="9">
        <v>682</v>
      </c>
      <c r="B683" s="9">
        <v>5</v>
      </c>
      <c r="C683" s="9">
        <f t="shared" si="23"/>
        <v>3410</v>
      </c>
      <c r="D683" s="9">
        <v>50000</v>
      </c>
      <c r="E683" s="9">
        <f t="shared" si="22"/>
        <v>34100000</v>
      </c>
    </row>
    <row r="684" spans="1:5">
      <c r="A684" s="9">
        <v>683</v>
      </c>
      <c r="B684" s="9">
        <v>5</v>
      </c>
      <c r="C684" s="9">
        <f t="shared" si="23"/>
        <v>3415</v>
      </c>
      <c r="D684" s="9">
        <v>50000</v>
      </c>
      <c r="E684" s="9">
        <f t="shared" si="22"/>
        <v>34150000</v>
      </c>
    </row>
    <row r="685" spans="1:5">
      <c r="A685" s="9">
        <v>684</v>
      </c>
      <c r="B685" s="9">
        <v>5</v>
      </c>
      <c r="C685" s="9">
        <f t="shared" si="23"/>
        <v>3420</v>
      </c>
      <c r="D685" s="9">
        <v>50000</v>
      </c>
      <c r="E685" s="9">
        <f t="shared" si="22"/>
        <v>34200000</v>
      </c>
    </row>
    <row r="686" spans="1:5">
      <c r="A686" s="9">
        <v>685</v>
      </c>
      <c r="B686" s="9">
        <v>5</v>
      </c>
      <c r="C686" s="9">
        <f t="shared" si="23"/>
        <v>3425</v>
      </c>
      <c r="D686" s="9">
        <v>50000</v>
      </c>
      <c r="E686" s="9">
        <f t="shared" si="22"/>
        <v>34250000</v>
      </c>
    </row>
    <row r="687" spans="1:5">
      <c r="A687" s="9">
        <v>686</v>
      </c>
      <c r="B687" s="9">
        <v>5</v>
      </c>
      <c r="C687" s="9">
        <f t="shared" si="23"/>
        <v>3430</v>
      </c>
      <c r="D687" s="9">
        <v>50000</v>
      </c>
      <c r="E687" s="9">
        <f t="shared" si="22"/>
        <v>34300000</v>
      </c>
    </row>
    <row r="688" spans="1:5">
      <c r="A688" s="9">
        <v>687</v>
      </c>
      <c r="B688" s="9">
        <v>5</v>
      </c>
      <c r="C688" s="9">
        <f t="shared" si="23"/>
        <v>3435</v>
      </c>
      <c r="D688" s="9">
        <v>50000</v>
      </c>
      <c r="E688" s="9">
        <f t="shared" si="22"/>
        <v>34350000</v>
      </c>
    </row>
    <row r="689" spans="1:5">
      <c r="A689" s="9">
        <v>688</v>
      </c>
      <c r="B689" s="9">
        <v>5</v>
      </c>
      <c r="C689" s="9">
        <f t="shared" si="23"/>
        <v>3440</v>
      </c>
      <c r="D689" s="9">
        <v>50000</v>
      </c>
      <c r="E689" s="9">
        <f t="shared" si="22"/>
        <v>34400000</v>
      </c>
    </row>
    <row r="690" spans="1:5">
      <c r="A690" s="9">
        <v>689</v>
      </c>
      <c r="B690" s="9">
        <v>5</v>
      </c>
      <c r="C690" s="9">
        <f t="shared" si="23"/>
        <v>3445</v>
      </c>
      <c r="D690" s="9">
        <v>50000</v>
      </c>
      <c r="E690" s="9">
        <f t="shared" si="22"/>
        <v>34450000</v>
      </c>
    </row>
    <row r="691" spans="1:5">
      <c r="A691" s="9">
        <v>690</v>
      </c>
      <c r="B691" s="9">
        <v>5</v>
      </c>
      <c r="C691" s="9">
        <f t="shared" si="23"/>
        <v>3450</v>
      </c>
      <c r="D691" s="9">
        <v>50000</v>
      </c>
      <c r="E691" s="9">
        <f t="shared" si="22"/>
        <v>34500000</v>
      </c>
    </row>
    <row r="692" spans="1:5">
      <c r="A692" s="9">
        <v>691</v>
      </c>
      <c r="B692" s="9">
        <v>5</v>
      </c>
      <c r="C692" s="9">
        <f t="shared" si="23"/>
        <v>3455</v>
      </c>
      <c r="D692" s="9">
        <v>50000</v>
      </c>
      <c r="E692" s="9">
        <f t="shared" si="22"/>
        <v>34550000</v>
      </c>
    </row>
    <row r="693" spans="1:5">
      <c r="A693" s="9">
        <v>692</v>
      </c>
      <c r="B693" s="9">
        <v>5</v>
      </c>
      <c r="C693" s="9">
        <f t="shared" si="23"/>
        <v>3460</v>
      </c>
      <c r="D693" s="9">
        <v>50000</v>
      </c>
      <c r="E693" s="9">
        <f t="shared" si="22"/>
        <v>34600000</v>
      </c>
    </row>
    <row r="694" spans="1:5">
      <c r="A694" s="9">
        <v>693</v>
      </c>
      <c r="B694" s="9">
        <v>5</v>
      </c>
      <c r="C694" s="9">
        <f t="shared" si="23"/>
        <v>3465</v>
      </c>
      <c r="D694" s="9">
        <v>50000</v>
      </c>
      <c r="E694" s="9">
        <f t="shared" si="22"/>
        <v>34650000</v>
      </c>
    </row>
    <row r="695" spans="1:5">
      <c r="A695" s="9">
        <v>694</v>
      </c>
      <c r="B695" s="9">
        <v>5</v>
      </c>
      <c r="C695" s="9">
        <f t="shared" si="23"/>
        <v>3470</v>
      </c>
      <c r="D695" s="9">
        <v>50000</v>
      </c>
      <c r="E695" s="9">
        <f t="shared" si="22"/>
        <v>34700000</v>
      </c>
    </row>
    <row r="696" spans="1:5">
      <c r="A696" s="9">
        <v>695</v>
      </c>
      <c r="B696" s="9">
        <v>5</v>
      </c>
      <c r="C696" s="9">
        <f t="shared" si="23"/>
        <v>3475</v>
      </c>
      <c r="D696" s="9">
        <v>50000</v>
      </c>
      <c r="E696" s="9">
        <f t="shared" si="22"/>
        <v>34750000</v>
      </c>
    </row>
    <row r="697" spans="1:5">
      <c r="A697" s="9">
        <v>696</v>
      </c>
      <c r="B697" s="9">
        <v>5</v>
      </c>
      <c r="C697" s="9">
        <f t="shared" si="23"/>
        <v>3480</v>
      </c>
      <c r="D697" s="9">
        <v>50000</v>
      </c>
      <c r="E697" s="9">
        <f t="shared" si="22"/>
        <v>34800000</v>
      </c>
    </row>
    <row r="698" spans="1:5">
      <c r="A698" s="9">
        <v>697</v>
      </c>
      <c r="B698" s="9">
        <v>5</v>
      </c>
      <c r="C698" s="9">
        <f t="shared" si="23"/>
        <v>3485</v>
      </c>
      <c r="D698" s="9">
        <v>50000</v>
      </c>
      <c r="E698" s="9">
        <f t="shared" si="22"/>
        <v>34850000</v>
      </c>
    </row>
    <row r="699" spans="1:5">
      <c r="A699" s="9">
        <v>698</v>
      </c>
      <c r="B699" s="9">
        <v>5</v>
      </c>
      <c r="C699" s="9">
        <f t="shared" si="23"/>
        <v>3490</v>
      </c>
      <c r="D699" s="9">
        <v>50000</v>
      </c>
      <c r="E699" s="9">
        <f t="shared" si="22"/>
        <v>34900000</v>
      </c>
    </row>
    <row r="700" spans="1:5">
      <c r="A700" s="9">
        <v>699</v>
      </c>
      <c r="B700" s="9">
        <v>5</v>
      </c>
      <c r="C700" s="9">
        <f t="shared" si="23"/>
        <v>3495</v>
      </c>
      <c r="D700" s="9">
        <v>50000</v>
      </c>
      <c r="E700" s="9">
        <f t="shared" si="22"/>
        <v>34950000</v>
      </c>
    </row>
    <row r="701" spans="1:5">
      <c r="A701" s="9">
        <v>700</v>
      </c>
      <c r="B701" s="9">
        <v>5</v>
      </c>
      <c r="C701" s="9">
        <f t="shared" si="23"/>
        <v>3500</v>
      </c>
      <c r="D701" s="9">
        <v>50000</v>
      </c>
      <c r="E701" s="9">
        <f t="shared" si="22"/>
        <v>35000000</v>
      </c>
    </row>
    <row r="702" spans="1:5">
      <c r="A702" s="9">
        <v>701</v>
      </c>
      <c r="B702" s="9">
        <v>5</v>
      </c>
      <c r="C702" s="9">
        <f t="shared" si="23"/>
        <v>3505</v>
      </c>
      <c r="D702" s="9">
        <v>50000</v>
      </c>
      <c r="E702" s="9">
        <f t="shared" si="22"/>
        <v>35050000</v>
      </c>
    </row>
    <row r="703" spans="1:5">
      <c r="A703" s="9">
        <v>702</v>
      </c>
      <c r="B703" s="9">
        <v>5</v>
      </c>
      <c r="C703" s="9">
        <f t="shared" si="23"/>
        <v>3510</v>
      </c>
      <c r="D703" s="9">
        <v>50000</v>
      </c>
      <c r="E703" s="9">
        <f t="shared" si="22"/>
        <v>35100000</v>
      </c>
    </row>
    <row r="704" spans="1:5">
      <c r="A704" s="9">
        <v>703</v>
      </c>
      <c r="B704" s="9">
        <v>5</v>
      </c>
      <c r="C704" s="9">
        <f t="shared" si="23"/>
        <v>3515</v>
      </c>
      <c r="D704" s="9">
        <v>50000</v>
      </c>
      <c r="E704" s="9">
        <f t="shared" si="22"/>
        <v>35150000</v>
      </c>
    </row>
    <row r="705" spans="1:5">
      <c r="A705" s="9">
        <v>704</v>
      </c>
      <c r="B705" s="9">
        <v>5</v>
      </c>
      <c r="C705" s="9">
        <f t="shared" si="23"/>
        <v>3520</v>
      </c>
      <c r="D705" s="9">
        <v>50000</v>
      </c>
      <c r="E705" s="9">
        <f t="shared" si="22"/>
        <v>35200000</v>
      </c>
    </row>
    <row r="706" spans="1:5">
      <c r="A706" s="9">
        <v>705</v>
      </c>
      <c r="B706" s="9">
        <v>5</v>
      </c>
      <c r="C706" s="9">
        <f t="shared" si="23"/>
        <v>3525</v>
      </c>
      <c r="D706" s="9">
        <v>50000</v>
      </c>
      <c r="E706" s="9">
        <f t="shared" si="22"/>
        <v>35250000</v>
      </c>
    </row>
    <row r="707" spans="1:5">
      <c r="A707" s="9">
        <v>706</v>
      </c>
      <c r="B707" s="9">
        <v>5</v>
      </c>
      <c r="C707" s="9">
        <f t="shared" si="23"/>
        <v>3530</v>
      </c>
      <c r="D707" s="9">
        <v>50000</v>
      </c>
      <c r="E707" s="9">
        <f t="shared" ref="E707:E751" si="24">A707*D707</f>
        <v>35300000</v>
      </c>
    </row>
    <row r="708" spans="1:5">
      <c r="A708" s="9">
        <v>707</v>
      </c>
      <c r="B708" s="9">
        <v>5</v>
      </c>
      <c r="C708" s="9">
        <f t="shared" si="23"/>
        <v>3535</v>
      </c>
      <c r="D708" s="9">
        <v>50000</v>
      </c>
      <c r="E708" s="9">
        <f t="shared" si="24"/>
        <v>35350000</v>
      </c>
    </row>
    <row r="709" spans="1:5">
      <c r="A709" s="9">
        <v>708</v>
      </c>
      <c r="B709" s="9">
        <v>5</v>
      </c>
      <c r="C709" s="9">
        <f t="shared" si="23"/>
        <v>3540</v>
      </c>
      <c r="D709" s="9">
        <v>50000</v>
      </c>
      <c r="E709" s="9">
        <f t="shared" si="24"/>
        <v>35400000</v>
      </c>
    </row>
    <row r="710" spans="1:5">
      <c r="A710" s="9">
        <v>709</v>
      </c>
      <c r="B710" s="9">
        <v>5</v>
      </c>
      <c r="C710" s="9">
        <f t="shared" si="23"/>
        <v>3545</v>
      </c>
      <c r="D710" s="9">
        <v>50000</v>
      </c>
      <c r="E710" s="9">
        <f t="shared" si="24"/>
        <v>35450000</v>
      </c>
    </row>
    <row r="711" spans="1:5">
      <c r="A711" s="9">
        <v>710</v>
      </c>
      <c r="B711" s="9">
        <v>5</v>
      </c>
      <c r="C711" s="9">
        <f t="shared" si="23"/>
        <v>3550</v>
      </c>
      <c r="D711" s="9">
        <v>50000</v>
      </c>
      <c r="E711" s="9">
        <f t="shared" si="24"/>
        <v>35500000</v>
      </c>
    </row>
    <row r="712" spans="1:5">
      <c r="A712" s="9">
        <v>711</v>
      </c>
      <c r="B712" s="9">
        <v>5</v>
      </c>
      <c r="C712" s="9">
        <f t="shared" si="23"/>
        <v>3555</v>
      </c>
      <c r="D712" s="9">
        <v>50000</v>
      </c>
      <c r="E712" s="9">
        <f t="shared" si="24"/>
        <v>35550000</v>
      </c>
    </row>
    <row r="713" spans="1:5">
      <c r="A713" s="9">
        <v>712</v>
      </c>
      <c r="B713" s="9">
        <v>5</v>
      </c>
      <c r="C713" s="9">
        <f t="shared" si="23"/>
        <v>3560</v>
      </c>
      <c r="D713" s="9">
        <v>50000</v>
      </c>
      <c r="E713" s="9">
        <f t="shared" si="24"/>
        <v>35600000</v>
      </c>
    </row>
    <row r="714" spans="1:5">
      <c r="A714" s="9">
        <v>713</v>
      </c>
      <c r="B714" s="9">
        <v>5</v>
      </c>
      <c r="C714" s="9">
        <f t="shared" si="23"/>
        <v>3565</v>
      </c>
      <c r="D714" s="9">
        <v>50000</v>
      </c>
      <c r="E714" s="9">
        <f t="shared" si="24"/>
        <v>35650000</v>
      </c>
    </row>
    <row r="715" spans="1:5">
      <c r="A715" s="9">
        <v>714</v>
      </c>
      <c r="B715" s="9">
        <v>5</v>
      </c>
      <c r="C715" s="9">
        <f t="shared" si="23"/>
        <v>3570</v>
      </c>
      <c r="D715" s="9">
        <v>50000</v>
      </c>
      <c r="E715" s="9">
        <f t="shared" si="24"/>
        <v>35700000</v>
      </c>
    </row>
    <row r="716" spans="1:5">
      <c r="A716" s="9">
        <v>715</v>
      </c>
      <c r="B716" s="9">
        <v>5</v>
      </c>
      <c r="C716" s="9">
        <f t="shared" si="23"/>
        <v>3575</v>
      </c>
      <c r="D716" s="9">
        <v>50000</v>
      </c>
      <c r="E716" s="9">
        <f t="shared" si="24"/>
        <v>35750000</v>
      </c>
    </row>
    <row r="717" spans="1:5">
      <c r="A717" s="9">
        <v>716</v>
      </c>
      <c r="B717" s="9">
        <v>5</v>
      </c>
      <c r="C717" s="9">
        <f t="shared" si="23"/>
        <v>3580</v>
      </c>
      <c r="D717" s="9">
        <v>50000</v>
      </c>
      <c r="E717" s="9">
        <f t="shared" si="24"/>
        <v>35800000</v>
      </c>
    </row>
    <row r="718" spans="1:5">
      <c r="A718" s="9">
        <v>717</v>
      </c>
      <c r="B718" s="9">
        <v>5</v>
      </c>
      <c r="C718" s="9">
        <f t="shared" si="23"/>
        <v>3585</v>
      </c>
      <c r="D718" s="9">
        <v>50000</v>
      </c>
      <c r="E718" s="9">
        <f t="shared" si="24"/>
        <v>35850000</v>
      </c>
    </row>
    <row r="719" spans="1:5">
      <c r="A719" s="9">
        <v>718</v>
      </c>
      <c r="B719" s="9">
        <v>5</v>
      </c>
      <c r="C719" s="9">
        <f t="shared" si="23"/>
        <v>3590</v>
      </c>
      <c r="D719" s="9">
        <v>50000</v>
      </c>
      <c r="E719" s="9">
        <f t="shared" si="24"/>
        <v>35900000</v>
      </c>
    </row>
    <row r="720" spans="1:5">
      <c r="A720" s="9">
        <v>719</v>
      </c>
      <c r="B720" s="9">
        <v>5</v>
      </c>
      <c r="C720" s="9">
        <f t="shared" ref="C720:C751" si="25">A720*B720</f>
        <v>3595</v>
      </c>
      <c r="D720" s="9">
        <v>50000</v>
      </c>
      <c r="E720" s="9">
        <f t="shared" si="24"/>
        <v>35950000</v>
      </c>
    </row>
    <row r="721" spans="1:5">
      <c r="A721" s="9">
        <v>720</v>
      </c>
      <c r="B721" s="9">
        <v>5</v>
      </c>
      <c r="C721" s="9">
        <f t="shared" si="25"/>
        <v>3600</v>
      </c>
      <c r="D721" s="9">
        <v>50000</v>
      </c>
      <c r="E721" s="9">
        <f t="shared" si="24"/>
        <v>36000000</v>
      </c>
    </row>
    <row r="722" spans="1:5">
      <c r="A722" s="9">
        <v>721</v>
      </c>
      <c r="B722" s="9">
        <v>5</v>
      </c>
      <c r="C722" s="9">
        <f t="shared" si="25"/>
        <v>3605</v>
      </c>
      <c r="D722" s="9">
        <v>50000</v>
      </c>
      <c r="E722" s="9">
        <f t="shared" si="24"/>
        <v>36050000</v>
      </c>
    </row>
    <row r="723" spans="1:5">
      <c r="A723" s="9">
        <v>722</v>
      </c>
      <c r="B723" s="9">
        <v>5</v>
      </c>
      <c r="C723" s="9">
        <f t="shared" si="25"/>
        <v>3610</v>
      </c>
      <c r="D723" s="9">
        <v>50000</v>
      </c>
      <c r="E723" s="9">
        <f t="shared" si="24"/>
        <v>36100000</v>
      </c>
    </row>
    <row r="724" spans="1:5">
      <c r="A724" s="9">
        <v>723</v>
      </c>
      <c r="B724" s="9">
        <v>5</v>
      </c>
      <c r="C724" s="9">
        <f t="shared" si="25"/>
        <v>3615</v>
      </c>
      <c r="D724" s="9">
        <v>50000</v>
      </c>
      <c r="E724" s="9">
        <f t="shared" si="24"/>
        <v>36150000</v>
      </c>
    </row>
    <row r="725" spans="1:5">
      <c r="A725" s="9">
        <v>724</v>
      </c>
      <c r="B725" s="9">
        <v>5</v>
      </c>
      <c r="C725" s="9">
        <f t="shared" si="25"/>
        <v>3620</v>
      </c>
      <c r="D725" s="9">
        <v>50000</v>
      </c>
      <c r="E725" s="9">
        <f t="shared" si="24"/>
        <v>36200000</v>
      </c>
    </row>
    <row r="726" spans="1:5">
      <c r="A726" s="9">
        <v>725</v>
      </c>
      <c r="B726" s="9">
        <v>5</v>
      </c>
      <c r="C726" s="9">
        <f t="shared" si="25"/>
        <v>3625</v>
      </c>
      <c r="D726" s="9">
        <v>50000</v>
      </c>
      <c r="E726" s="9">
        <f t="shared" si="24"/>
        <v>36250000</v>
      </c>
    </row>
    <row r="727" spans="1:5">
      <c r="A727" s="9">
        <v>726</v>
      </c>
      <c r="B727" s="9">
        <v>5</v>
      </c>
      <c r="C727" s="9">
        <f t="shared" si="25"/>
        <v>3630</v>
      </c>
      <c r="D727" s="9">
        <v>50000</v>
      </c>
      <c r="E727" s="9">
        <f t="shared" si="24"/>
        <v>36300000</v>
      </c>
    </row>
    <row r="728" spans="1:5">
      <c r="A728" s="9">
        <v>727</v>
      </c>
      <c r="B728" s="9">
        <v>5</v>
      </c>
      <c r="C728" s="9">
        <f t="shared" si="25"/>
        <v>3635</v>
      </c>
      <c r="D728" s="9">
        <v>50000</v>
      </c>
      <c r="E728" s="9">
        <f t="shared" si="24"/>
        <v>36350000</v>
      </c>
    </row>
    <row r="729" spans="1:5">
      <c r="A729" s="9">
        <v>728</v>
      </c>
      <c r="B729" s="9">
        <v>5</v>
      </c>
      <c r="C729" s="9">
        <f t="shared" si="25"/>
        <v>3640</v>
      </c>
      <c r="D729" s="9">
        <v>50000</v>
      </c>
      <c r="E729" s="9">
        <f t="shared" si="24"/>
        <v>36400000</v>
      </c>
    </row>
    <row r="730" spans="1:5">
      <c r="A730" s="9">
        <v>729</v>
      </c>
      <c r="B730" s="9">
        <v>5</v>
      </c>
      <c r="C730" s="9">
        <f t="shared" si="25"/>
        <v>3645</v>
      </c>
      <c r="D730" s="9">
        <v>50000</v>
      </c>
      <c r="E730" s="9">
        <f t="shared" si="24"/>
        <v>36450000</v>
      </c>
    </row>
    <row r="731" spans="1:5">
      <c r="A731" s="9">
        <v>730</v>
      </c>
      <c r="B731" s="9">
        <v>5</v>
      </c>
      <c r="C731" s="9">
        <f t="shared" si="25"/>
        <v>3650</v>
      </c>
      <c r="D731" s="9">
        <v>50000</v>
      </c>
      <c r="E731" s="9">
        <f t="shared" si="24"/>
        <v>36500000</v>
      </c>
    </row>
    <row r="732" spans="1:5">
      <c r="A732" s="9">
        <v>731</v>
      </c>
      <c r="B732" s="9">
        <v>5</v>
      </c>
      <c r="C732" s="9">
        <f t="shared" si="25"/>
        <v>3655</v>
      </c>
      <c r="D732" s="9">
        <v>50000</v>
      </c>
      <c r="E732" s="9">
        <f t="shared" si="24"/>
        <v>36550000</v>
      </c>
    </row>
    <row r="733" spans="1:5">
      <c r="A733" s="9">
        <v>732</v>
      </c>
      <c r="B733" s="9">
        <v>5</v>
      </c>
      <c r="C733" s="9">
        <f t="shared" si="25"/>
        <v>3660</v>
      </c>
      <c r="D733" s="9">
        <v>50000</v>
      </c>
      <c r="E733" s="9">
        <f t="shared" si="24"/>
        <v>36600000</v>
      </c>
    </row>
    <row r="734" spans="1:5">
      <c r="A734" s="9">
        <v>733</v>
      </c>
      <c r="B734" s="9">
        <v>5</v>
      </c>
      <c r="C734" s="9">
        <f t="shared" si="25"/>
        <v>3665</v>
      </c>
      <c r="D734" s="9">
        <v>50000</v>
      </c>
      <c r="E734" s="9">
        <f t="shared" si="24"/>
        <v>36650000</v>
      </c>
    </row>
    <row r="735" spans="1:5">
      <c r="A735" s="9">
        <v>734</v>
      </c>
      <c r="B735" s="9">
        <v>5</v>
      </c>
      <c r="C735" s="9">
        <f t="shared" si="25"/>
        <v>3670</v>
      </c>
      <c r="D735" s="9">
        <v>50000</v>
      </c>
      <c r="E735" s="9">
        <f t="shared" si="24"/>
        <v>36700000</v>
      </c>
    </row>
    <row r="736" spans="1:5">
      <c r="A736" s="9">
        <v>735</v>
      </c>
      <c r="B736" s="9">
        <v>5</v>
      </c>
      <c r="C736" s="9">
        <f t="shared" si="25"/>
        <v>3675</v>
      </c>
      <c r="D736" s="9">
        <v>50000</v>
      </c>
      <c r="E736" s="9">
        <f t="shared" si="24"/>
        <v>36750000</v>
      </c>
    </row>
    <row r="737" spans="1:5">
      <c r="A737" s="9">
        <v>736</v>
      </c>
      <c r="B737" s="9">
        <v>5</v>
      </c>
      <c r="C737" s="9">
        <f t="shared" si="25"/>
        <v>3680</v>
      </c>
      <c r="D737" s="9">
        <v>50000</v>
      </c>
      <c r="E737" s="9">
        <f t="shared" si="24"/>
        <v>36800000</v>
      </c>
    </row>
    <row r="738" spans="1:5">
      <c r="A738" s="9">
        <v>737</v>
      </c>
      <c r="B738" s="9">
        <v>5</v>
      </c>
      <c r="C738" s="9">
        <f t="shared" si="25"/>
        <v>3685</v>
      </c>
      <c r="D738" s="9">
        <v>50000</v>
      </c>
      <c r="E738" s="9">
        <f t="shared" si="24"/>
        <v>36850000</v>
      </c>
    </row>
    <row r="739" spans="1:5">
      <c r="A739" s="9">
        <v>738</v>
      </c>
      <c r="B739" s="9">
        <v>5</v>
      </c>
      <c r="C739" s="9">
        <f t="shared" si="25"/>
        <v>3690</v>
      </c>
      <c r="D739" s="9">
        <v>50000</v>
      </c>
      <c r="E739" s="9">
        <f t="shared" si="24"/>
        <v>36900000</v>
      </c>
    </row>
    <row r="740" spans="1:5">
      <c r="A740" s="9">
        <v>739</v>
      </c>
      <c r="B740" s="9">
        <v>5</v>
      </c>
      <c r="C740" s="9">
        <f t="shared" si="25"/>
        <v>3695</v>
      </c>
      <c r="D740" s="9">
        <v>50000</v>
      </c>
      <c r="E740" s="9">
        <f t="shared" si="24"/>
        <v>36950000</v>
      </c>
    </row>
    <row r="741" spans="1:5">
      <c r="A741" s="9">
        <v>740</v>
      </c>
      <c r="B741" s="9">
        <v>5</v>
      </c>
      <c r="C741" s="9">
        <f t="shared" si="25"/>
        <v>3700</v>
      </c>
      <c r="D741" s="9">
        <v>50000</v>
      </c>
      <c r="E741" s="9">
        <f t="shared" si="24"/>
        <v>37000000</v>
      </c>
    </row>
    <row r="742" spans="1:5">
      <c r="A742" s="9">
        <v>741</v>
      </c>
      <c r="B742" s="9">
        <v>5</v>
      </c>
      <c r="C742" s="9">
        <f t="shared" si="25"/>
        <v>3705</v>
      </c>
      <c r="D742" s="9">
        <v>50000</v>
      </c>
      <c r="E742" s="9">
        <f t="shared" si="24"/>
        <v>37050000</v>
      </c>
    </row>
    <row r="743" spans="1:5">
      <c r="A743" s="9">
        <v>742</v>
      </c>
      <c r="B743" s="9">
        <v>5</v>
      </c>
      <c r="C743" s="9">
        <f t="shared" si="25"/>
        <v>3710</v>
      </c>
      <c r="D743" s="9">
        <v>50000</v>
      </c>
      <c r="E743" s="9">
        <f t="shared" si="24"/>
        <v>37100000</v>
      </c>
    </row>
    <row r="744" spans="1:5">
      <c r="A744" s="9">
        <v>743</v>
      </c>
      <c r="B744" s="9">
        <v>5</v>
      </c>
      <c r="C744" s="9">
        <f t="shared" si="25"/>
        <v>3715</v>
      </c>
      <c r="D744" s="9">
        <v>50000</v>
      </c>
      <c r="E744" s="9">
        <f t="shared" si="24"/>
        <v>37150000</v>
      </c>
    </row>
    <row r="745" spans="1:5">
      <c r="A745" s="9">
        <v>744</v>
      </c>
      <c r="B745" s="9">
        <v>5</v>
      </c>
      <c r="C745" s="9">
        <f t="shared" si="25"/>
        <v>3720</v>
      </c>
      <c r="D745" s="9">
        <v>50000</v>
      </c>
      <c r="E745" s="9">
        <f t="shared" si="24"/>
        <v>37200000</v>
      </c>
    </row>
    <row r="746" spans="1:5">
      <c r="A746" s="9">
        <v>745</v>
      </c>
      <c r="B746" s="9">
        <v>5</v>
      </c>
      <c r="C746" s="9">
        <f t="shared" si="25"/>
        <v>3725</v>
      </c>
      <c r="D746" s="9">
        <v>50000</v>
      </c>
      <c r="E746" s="9">
        <f t="shared" si="24"/>
        <v>37250000</v>
      </c>
    </row>
    <row r="747" spans="1:5">
      <c r="A747" s="9">
        <v>746</v>
      </c>
      <c r="B747" s="9">
        <v>5</v>
      </c>
      <c r="C747" s="9">
        <f t="shared" si="25"/>
        <v>3730</v>
      </c>
      <c r="D747" s="9">
        <v>50000</v>
      </c>
      <c r="E747" s="9">
        <f t="shared" si="24"/>
        <v>37300000</v>
      </c>
    </row>
    <row r="748" spans="1:5">
      <c r="A748" s="9">
        <v>747</v>
      </c>
      <c r="B748" s="9">
        <v>5</v>
      </c>
      <c r="C748" s="9">
        <f t="shared" si="25"/>
        <v>3735</v>
      </c>
      <c r="D748" s="9">
        <v>50000</v>
      </c>
      <c r="E748" s="9">
        <f t="shared" si="24"/>
        <v>37350000</v>
      </c>
    </row>
    <row r="749" spans="1:5">
      <c r="A749" s="9">
        <v>748</v>
      </c>
      <c r="B749" s="9">
        <v>5</v>
      </c>
      <c r="C749" s="9">
        <f t="shared" si="25"/>
        <v>3740</v>
      </c>
      <c r="D749" s="9">
        <v>50000</v>
      </c>
      <c r="E749" s="9">
        <f t="shared" si="24"/>
        <v>37400000</v>
      </c>
    </row>
    <row r="750" spans="1:5">
      <c r="A750" s="9">
        <v>749</v>
      </c>
      <c r="B750" s="9">
        <v>5</v>
      </c>
      <c r="C750" s="9">
        <f t="shared" si="25"/>
        <v>3745</v>
      </c>
      <c r="D750" s="9">
        <v>50000</v>
      </c>
      <c r="E750" s="9">
        <f t="shared" si="24"/>
        <v>37450000</v>
      </c>
    </row>
    <row r="751" spans="1:5">
      <c r="A751" s="9">
        <v>750</v>
      </c>
      <c r="B751" s="9">
        <v>5</v>
      </c>
      <c r="C751" s="9">
        <f t="shared" si="25"/>
        <v>3750</v>
      </c>
      <c r="D751" s="9">
        <v>50000</v>
      </c>
      <c r="E751" s="9">
        <f t="shared" si="24"/>
        <v>37500000</v>
      </c>
    </row>
    <row r="755" spans="1:2">
      <c r="A755" s="9">
        <v>204360</v>
      </c>
      <c r="B755" s="9" t="s">
        <v>139</v>
      </c>
    </row>
    <row r="756" spans="1:2">
      <c r="A756" s="9">
        <v>5</v>
      </c>
      <c r="B756" s="9" t="s">
        <v>110</v>
      </c>
    </row>
    <row r="757" spans="1:2">
      <c r="A757" s="9">
        <f>A755/A756</f>
        <v>40872</v>
      </c>
      <c r="B757" s="9" t="s">
        <v>814</v>
      </c>
    </row>
    <row r="758" spans="1:2">
      <c r="A758" s="9">
        <v>15000</v>
      </c>
      <c r="B758" s="9" t="s">
        <v>815</v>
      </c>
    </row>
    <row r="759" spans="1:2">
      <c r="A759" s="9">
        <f>A757*A758</f>
        <v>613080000</v>
      </c>
      <c r="B759" s="9" t="s">
        <v>816</v>
      </c>
    </row>
    <row r="760" spans="1:2">
      <c r="A760" s="9">
        <v>30000000</v>
      </c>
      <c r="B760" s="9" t="s">
        <v>817</v>
      </c>
    </row>
    <row r="761" spans="1:2">
      <c r="A761" s="9">
        <f>A759/A760</f>
        <v>20.436</v>
      </c>
      <c r="B761" s="9" t="s">
        <v>116</v>
      </c>
    </row>
    <row r="762" spans="1:2">
      <c r="A762" s="9">
        <v>250</v>
      </c>
      <c r="B762" s="9" t="s">
        <v>818</v>
      </c>
    </row>
    <row r="763" spans="1:2">
      <c r="A763" s="9">
        <f>A761*A762</f>
        <v>5109</v>
      </c>
      <c r="B763" s="9" t="s">
        <v>818</v>
      </c>
    </row>
    <row r="766" spans="1:2">
      <c r="A766" s="9" t="s">
        <v>277</v>
      </c>
    </row>
    <row r="767" spans="1:2">
      <c r="A767" s="9" t="s">
        <v>413</v>
      </c>
    </row>
    <row r="768" spans="1:2">
      <c r="A768" s="9">
        <v>600</v>
      </c>
      <c r="B768" s="9" t="s">
        <v>952</v>
      </c>
    </row>
    <row r="769" spans="1:2">
      <c r="A769" s="9">
        <v>300</v>
      </c>
      <c r="B769" s="9" t="s">
        <v>953</v>
      </c>
    </row>
    <row r="770" spans="1:2">
      <c r="A770" s="9">
        <v>28</v>
      </c>
      <c r="B770" s="9" t="s">
        <v>362</v>
      </c>
    </row>
    <row r="771" spans="1:2">
      <c r="A771" s="9">
        <f>A768+A769*A770</f>
        <v>9000</v>
      </c>
      <c r="B771" s="9" t="s">
        <v>954</v>
      </c>
    </row>
    <row r="772" spans="1:2">
      <c r="A772" s="9">
        <v>10000</v>
      </c>
      <c r="B772" s="9" t="s">
        <v>955</v>
      </c>
    </row>
    <row r="773" spans="1:2">
      <c r="A773" s="9">
        <f>A771*A772</f>
        <v>90000000</v>
      </c>
      <c r="B773" s="9" t="s">
        <v>956</v>
      </c>
    </row>
    <row r="774" spans="1:2">
      <c r="A774" s="9">
        <v>50000</v>
      </c>
      <c r="B774" s="9" t="s">
        <v>110</v>
      </c>
    </row>
    <row r="775" spans="1:2">
      <c r="A775" s="9">
        <f>A773/A774</f>
        <v>1800</v>
      </c>
      <c r="B775" s="9" t="s">
        <v>957</v>
      </c>
    </row>
    <row r="776" spans="1:2">
      <c r="A776" s="9">
        <v>200</v>
      </c>
      <c r="B776" s="9" t="s">
        <v>427</v>
      </c>
    </row>
    <row r="777" spans="1:2">
      <c r="A777" s="9">
        <f>A775/A776</f>
        <v>9</v>
      </c>
      <c r="B777" s="9" t="s">
        <v>958</v>
      </c>
    </row>
    <row r="778" spans="1:2">
      <c r="A778" s="9">
        <v>20000</v>
      </c>
      <c r="B778" s="9" t="s">
        <v>568</v>
      </c>
    </row>
    <row r="779" spans="1:2">
      <c r="A779" s="9">
        <f>A778*A777</f>
        <v>180000</v>
      </c>
      <c r="B779" s="9" t="s">
        <v>959</v>
      </c>
    </row>
    <row r="780" spans="1:2">
      <c r="A780" s="9">
        <f>A777*5</f>
        <v>45</v>
      </c>
      <c r="B780" s="9" t="s">
        <v>374</v>
      </c>
    </row>
    <row r="781" spans="1:2">
      <c r="A781" s="9">
        <v>48</v>
      </c>
      <c r="B781" s="9" t="s">
        <v>960</v>
      </c>
    </row>
    <row r="782" spans="1:2">
      <c r="A782" s="9">
        <f>A781-A780</f>
        <v>3</v>
      </c>
      <c r="B782" s="9" t="s">
        <v>856</v>
      </c>
    </row>
  </sheetData>
  <phoneticPr fontId="3" type="noConversion"/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1"/>
  <sheetViews>
    <sheetView zoomScale="170" zoomScaleNormal="170" workbookViewId="0">
      <selection activeCell="C4" sqref="C4"/>
    </sheetView>
  </sheetViews>
  <sheetFormatPr defaultRowHeight="13.5"/>
  <cols>
    <col min="2" max="2" width="10.75" bestFit="1" customWidth="1"/>
  </cols>
  <sheetData>
    <row r="1" spans="1:3" ht="24">
      <c r="A1" s="335" t="s">
        <v>496</v>
      </c>
      <c r="B1" s="335"/>
      <c r="C1" s="335"/>
    </row>
    <row r="2" spans="1:3">
      <c r="A2" s="18" t="s">
        <v>79</v>
      </c>
      <c r="B2" s="18" t="s">
        <v>120</v>
      </c>
      <c r="C2" s="18" t="s">
        <v>80</v>
      </c>
    </row>
    <row r="3" spans="1:3">
      <c r="A3" s="21" t="s">
        <v>81</v>
      </c>
      <c r="B3" s="21">
        <v>0</v>
      </c>
      <c r="C3" s="21">
        <v>4</v>
      </c>
    </row>
    <row r="4" spans="1:3">
      <c r="A4" s="21" t="s">
        <v>121</v>
      </c>
      <c r="B4" s="21">
        <v>0</v>
      </c>
      <c r="C4" s="21">
        <v>4</v>
      </c>
    </row>
    <row r="5" spans="1:3">
      <c r="A5" s="5" t="s">
        <v>0</v>
      </c>
      <c r="B5" s="5">
        <v>10960000</v>
      </c>
      <c r="C5" s="5" t="s">
        <v>497</v>
      </c>
    </row>
    <row r="6" spans="1:3">
      <c r="A6" s="5" t="s">
        <v>122</v>
      </c>
      <c r="B6" s="5">
        <v>1000</v>
      </c>
      <c r="C6" s="250" t="s">
        <v>498</v>
      </c>
    </row>
    <row r="7" spans="1:3">
      <c r="A7" s="5" t="s">
        <v>123</v>
      </c>
      <c r="B7" s="5">
        <v>1000</v>
      </c>
      <c r="C7" s="250"/>
    </row>
    <row r="10" spans="1:3">
      <c r="A10" s="236" t="s">
        <v>499</v>
      </c>
      <c r="B10" s="236"/>
      <c r="C10" s="236"/>
    </row>
    <row r="11" spans="1:3" ht="96.75" customHeight="1">
      <c r="A11" s="236" t="s">
        <v>500</v>
      </c>
      <c r="B11" s="236"/>
      <c r="C11" s="236"/>
    </row>
  </sheetData>
  <mergeCells count="4">
    <mergeCell ref="A1:C1"/>
    <mergeCell ref="C6:C7"/>
    <mergeCell ref="A10:C10"/>
    <mergeCell ref="A11:C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7"/>
  <sheetViews>
    <sheetView zoomScale="180" zoomScaleNormal="180" workbookViewId="0">
      <selection activeCell="C3" sqref="C3"/>
    </sheetView>
  </sheetViews>
  <sheetFormatPr defaultRowHeight="13.5"/>
  <cols>
    <col min="2" max="2" width="9.5" bestFit="1" customWidth="1"/>
  </cols>
  <sheetData>
    <row r="1" spans="1:3" ht="24">
      <c r="A1" s="335" t="s">
        <v>501</v>
      </c>
      <c r="B1" s="335"/>
      <c r="C1" s="335"/>
    </row>
    <row r="2" spans="1:3">
      <c r="A2" s="5" t="s">
        <v>79</v>
      </c>
      <c r="B2" s="5" t="s">
        <v>120</v>
      </c>
      <c r="C2" s="5" t="s">
        <v>80</v>
      </c>
    </row>
    <row r="3" spans="1:3">
      <c r="A3" s="21" t="s">
        <v>81</v>
      </c>
      <c r="B3" s="21">
        <v>4</v>
      </c>
      <c r="C3" s="21">
        <v>8</v>
      </c>
    </row>
    <row r="4" spans="1:3">
      <c r="A4" s="21" t="s">
        <v>121</v>
      </c>
      <c r="B4" s="21">
        <v>4</v>
      </c>
      <c r="C4" s="21">
        <v>8</v>
      </c>
    </row>
    <row r="5" spans="1:3">
      <c r="A5" s="5" t="s">
        <v>0</v>
      </c>
      <c r="B5" s="5">
        <v>11440000</v>
      </c>
      <c r="C5" s="5" t="s">
        <v>497</v>
      </c>
    </row>
    <row r="6" spans="1:3">
      <c r="A6" s="5" t="s">
        <v>122</v>
      </c>
      <c r="B6" s="5">
        <v>1000</v>
      </c>
      <c r="C6" s="250" t="s">
        <v>498</v>
      </c>
    </row>
    <row r="7" spans="1:3">
      <c r="A7" s="5" t="s">
        <v>123</v>
      </c>
      <c r="B7" s="5">
        <v>1000</v>
      </c>
      <c r="C7" s="250"/>
    </row>
  </sheetData>
  <mergeCells count="2">
    <mergeCell ref="A1:C1"/>
    <mergeCell ref="C6:C7"/>
  </mergeCells>
  <phoneticPr fontId="3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"/>
  <sheetViews>
    <sheetView zoomScale="180" zoomScaleNormal="180" workbookViewId="0">
      <selection activeCell="A4" sqref="A4"/>
    </sheetView>
  </sheetViews>
  <sheetFormatPr defaultRowHeight="13.5"/>
  <cols>
    <col min="2" max="2" width="9.5" bestFit="1" customWidth="1"/>
  </cols>
  <sheetData>
    <row r="1" spans="1:3" ht="24">
      <c r="A1" s="335" t="s">
        <v>502</v>
      </c>
      <c r="B1" s="335"/>
      <c r="C1" s="335"/>
    </row>
    <row r="2" spans="1:3">
      <c r="A2" s="5" t="s">
        <v>79</v>
      </c>
      <c r="B2" s="5" t="s">
        <v>120</v>
      </c>
      <c r="C2" s="5" t="s">
        <v>80</v>
      </c>
    </row>
    <row r="3" spans="1:3">
      <c r="A3" s="21" t="s">
        <v>81</v>
      </c>
      <c r="B3" s="21">
        <v>8</v>
      </c>
      <c r="C3" s="21">
        <v>12</v>
      </c>
    </row>
    <row r="4" spans="1:3">
      <c r="A4" s="21" t="s">
        <v>121</v>
      </c>
      <c r="B4" s="21">
        <v>8</v>
      </c>
      <c r="C4" s="21">
        <v>12</v>
      </c>
    </row>
    <row r="5" spans="1:3">
      <c r="A5" s="5" t="s">
        <v>0</v>
      </c>
      <c r="B5" s="5">
        <v>11920000</v>
      </c>
      <c r="C5" s="5" t="s">
        <v>497</v>
      </c>
    </row>
    <row r="6" spans="1:3">
      <c r="A6" s="5" t="s">
        <v>122</v>
      </c>
      <c r="B6" s="5">
        <v>1000</v>
      </c>
      <c r="C6" s="250" t="s">
        <v>498</v>
      </c>
    </row>
    <row r="7" spans="1:3">
      <c r="A7" s="5" t="s">
        <v>123</v>
      </c>
      <c r="B7" s="5">
        <v>1000</v>
      </c>
      <c r="C7" s="250"/>
    </row>
  </sheetData>
  <mergeCells count="2">
    <mergeCell ref="C6:C7"/>
    <mergeCell ref="A1:C1"/>
  </mergeCells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0988-8E0F-4C27-8105-BA3FDCACD7EE}">
  <dimension ref="A1:C7"/>
  <sheetViews>
    <sheetView zoomScale="190" zoomScaleNormal="190" workbookViewId="0">
      <selection activeCell="A4" sqref="A4"/>
    </sheetView>
  </sheetViews>
  <sheetFormatPr defaultRowHeight="13.5"/>
  <cols>
    <col min="2" max="2" width="9.5" bestFit="1" customWidth="1"/>
  </cols>
  <sheetData>
    <row r="1" spans="1:3" ht="24">
      <c r="A1" s="335" t="s">
        <v>503</v>
      </c>
      <c r="B1" s="335"/>
      <c r="C1" s="335"/>
    </row>
    <row r="2" spans="1:3">
      <c r="A2" s="5" t="s">
        <v>79</v>
      </c>
      <c r="B2" s="5" t="s">
        <v>120</v>
      </c>
      <c r="C2" s="5" t="s">
        <v>80</v>
      </c>
    </row>
    <row r="3" spans="1:3">
      <c r="A3" s="21" t="s">
        <v>81</v>
      </c>
      <c r="B3" s="21">
        <v>12</v>
      </c>
      <c r="C3" s="21">
        <v>16</v>
      </c>
    </row>
    <row r="4" spans="1:3">
      <c r="A4" s="21" t="s">
        <v>121</v>
      </c>
      <c r="B4" s="21">
        <v>12</v>
      </c>
      <c r="C4" s="21">
        <v>16</v>
      </c>
    </row>
    <row r="5" spans="1:3">
      <c r="A5" s="5" t="s">
        <v>0</v>
      </c>
      <c r="B5" s="5">
        <v>12400000</v>
      </c>
      <c r="C5" s="5" t="s">
        <v>497</v>
      </c>
    </row>
    <row r="6" spans="1:3">
      <c r="A6" s="5" t="s">
        <v>122</v>
      </c>
      <c r="B6" s="5">
        <v>1000</v>
      </c>
      <c r="C6" s="250" t="s">
        <v>498</v>
      </c>
    </row>
    <row r="7" spans="1:3">
      <c r="A7" s="5" t="s">
        <v>123</v>
      </c>
      <c r="B7" s="5">
        <v>1000</v>
      </c>
      <c r="C7" s="250"/>
    </row>
  </sheetData>
  <mergeCells count="2">
    <mergeCell ref="A1:C1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B928-AAEC-4A91-8A22-434699CB316E}">
  <dimension ref="A1:C11"/>
  <sheetViews>
    <sheetView topLeftCell="A4" zoomScale="160" zoomScaleNormal="160" workbookViewId="0">
      <selection activeCell="A11" sqref="A11:C11"/>
    </sheetView>
  </sheetViews>
  <sheetFormatPr defaultRowHeight="13.5"/>
  <cols>
    <col min="2" max="2" width="9.5" bestFit="1" customWidth="1"/>
  </cols>
  <sheetData>
    <row r="1" spans="1:3" ht="24">
      <c r="A1" s="335" t="s">
        <v>504</v>
      </c>
      <c r="B1" s="335"/>
      <c r="C1" s="335"/>
    </row>
    <row r="2" spans="1:3">
      <c r="A2" s="5" t="s">
        <v>79</v>
      </c>
      <c r="B2" s="5" t="s">
        <v>120</v>
      </c>
      <c r="C2" s="5" t="s">
        <v>80</v>
      </c>
    </row>
    <row r="3" spans="1:3">
      <c r="A3" s="21" t="s">
        <v>81</v>
      </c>
      <c r="B3" s="21">
        <v>16</v>
      </c>
      <c r="C3" s="21">
        <v>20</v>
      </c>
    </row>
    <row r="4" spans="1:3">
      <c r="A4" s="21" t="s">
        <v>125</v>
      </c>
      <c r="B4" s="21">
        <v>16</v>
      </c>
      <c r="C4" s="21">
        <v>20</v>
      </c>
    </row>
    <row r="5" spans="1:3">
      <c r="A5" s="5" t="s">
        <v>0</v>
      </c>
      <c r="B5" s="5">
        <v>12880000</v>
      </c>
      <c r="C5" s="5" t="s">
        <v>497</v>
      </c>
    </row>
    <row r="6" spans="1:3">
      <c r="A6" s="5" t="s">
        <v>122</v>
      </c>
      <c r="B6" s="5">
        <v>1000</v>
      </c>
      <c r="C6" s="250" t="s">
        <v>498</v>
      </c>
    </row>
    <row r="7" spans="1:3">
      <c r="A7" s="5" t="s">
        <v>123</v>
      </c>
      <c r="B7" s="5">
        <v>1000</v>
      </c>
      <c r="C7" s="250"/>
    </row>
    <row r="8" spans="1:3" ht="15">
      <c r="A8" s="337" t="s">
        <v>509</v>
      </c>
      <c r="B8" s="337"/>
      <c r="C8" s="337"/>
    </row>
    <row r="9" spans="1:3">
      <c r="A9" s="336" t="s">
        <v>506</v>
      </c>
      <c r="B9" s="336"/>
      <c r="C9" s="336"/>
    </row>
    <row r="10" spans="1:3">
      <c r="A10" s="336" t="s">
        <v>507</v>
      </c>
      <c r="B10" s="336"/>
      <c r="C10" s="336"/>
    </row>
    <row r="11" spans="1:3">
      <c r="A11" s="336" t="s">
        <v>508</v>
      </c>
      <c r="B11" s="336"/>
      <c r="C11" s="336"/>
    </row>
  </sheetData>
  <mergeCells count="6">
    <mergeCell ref="A1:C1"/>
    <mergeCell ref="C6:C7"/>
    <mergeCell ref="A9:C9"/>
    <mergeCell ref="A10:C10"/>
    <mergeCell ref="A11:C11"/>
    <mergeCell ref="A8:C8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E361-1B2A-4675-A0AA-D078C35032F2}">
  <dimension ref="A1:C11"/>
  <sheetViews>
    <sheetView topLeftCell="A4" zoomScale="170" zoomScaleNormal="170" workbookViewId="0">
      <selection activeCell="A9" sqref="A9:C9"/>
    </sheetView>
  </sheetViews>
  <sheetFormatPr defaultRowHeight="13.5"/>
  <cols>
    <col min="2" max="2" width="9.5" bestFit="1" customWidth="1"/>
  </cols>
  <sheetData>
    <row r="1" spans="1:3" ht="24">
      <c r="A1" s="335" t="s">
        <v>505</v>
      </c>
      <c r="B1" s="335"/>
      <c r="C1" s="335"/>
    </row>
    <row r="2" spans="1:3">
      <c r="A2" s="5" t="s">
        <v>79</v>
      </c>
      <c r="B2" s="5" t="s">
        <v>120</v>
      </c>
      <c r="C2" s="5" t="s">
        <v>80</v>
      </c>
    </row>
    <row r="3" spans="1:3">
      <c r="A3" s="21" t="s">
        <v>81</v>
      </c>
      <c r="B3" s="21">
        <v>20</v>
      </c>
      <c r="C3" s="21">
        <v>24</v>
      </c>
    </row>
    <row r="4" spans="1:3">
      <c r="A4" s="21" t="s">
        <v>125</v>
      </c>
      <c r="B4" s="21">
        <v>20</v>
      </c>
      <c r="C4" s="21">
        <v>24</v>
      </c>
    </row>
    <row r="5" spans="1:3">
      <c r="A5" s="5" t="s">
        <v>0</v>
      </c>
      <c r="B5" s="5">
        <v>13360000</v>
      </c>
      <c r="C5" s="5" t="s">
        <v>497</v>
      </c>
    </row>
    <row r="6" spans="1:3">
      <c r="A6" s="5" t="s">
        <v>122</v>
      </c>
      <c r="B6" s="5">
        <v>1000</v>
      </c>
      <c r="C6" s="250" t="s">
        <v>498</v>
      </c>
    </row>
    <row r="7" spans="1:3">
      <c r="A7" s="5" t="s">
        <v>123</v>
      </c>
      <c r="B7" s="5">
        <v>1000</v>
      </c>
      <c r="C7" s="250"/>
    </row>
    <row r="8" spans="1:3" ht="15">
      <c r="A8" s="337" t="s">
        <v>510</v>
      </c>
      <c r="B8" s="337"/>
      <c r="C8" s="337"/>
    </row>
    <row r="9" spans="1:3">
      <c r="A9" s="336" t="s">
        <v>511</v>
      </c>
      <c r="B9" s="336"/>
      <c r="C9" s="336"/>
    </row>
    <row r="10" spans="1:3">
      <c r="A10" s="336" t="s">
        <v>512</v>
      </c>
      <c r="B10" s="336"/>
      <c r="C10" s="336"/>
    </row>
    <row r="11" spans="1:3">
      <c r="A11" s="336"/>
      <c r="B11" s="336"/>
      <c r="C11" s="336"/>
    </row>
  </sheetData>
  <mergeCells count="6">
    <mergeCell ref="A11:C11"/>
    <mergeCell ref="A1:C1"/>
    <mergeCell ref="C6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zoomScale="190" zoomScaleNormal="190" workbookViewId="0">
      <selection activeCell="B5" sqref="B5"/>
    </sheetView>
  </sheetViews>
  <sheetFormatPr defaultRowHeight="13.5"/>
  <cols>
    <col min="2" max="2" width="9.5" bestFit="1" customWidth="1"/>
  </cols>
  <sheetData>
    <row r="1" spans="1:3" ht="24">
      <c r="A1" s="335" t="s">
        <v>514</v>
      </c>
      <c r="B1" s="335"/>
      <c r="C1" s="335"/>
    </row>
    <row r="2" spans="1:3">
      <c r="A2" s="5" t="s">
        <v>79</v>
      </c>
      <c r="B2" s="5" t="s">
        <v>120</v>
      </c>
      <c r="C2" s="5" t="s">
        <v>80</v>
      </c>
    </row>
    <row r="3" spans="1:3">
      <c r="A3" s="21" t="s">
        <v>81</v>
      </c>
      <c r="B3" s="21">
        <v>24</v>
      </c>
      <c r="C3" s="21">
        <v>28</v>
      </c>
    </row>
    <row r="4" spans="1:3">
      <c r="A4" s="21" t="s">
        <v>125</v>
      </c>
      <c r="B4" s="21">
        <v>24</v>
      </c>
      <c r="C4" s="21">
        <v>28</v>
      </c>
    </row>
    <row r="5" spans="1:3">
      <c r="A5" s="21" t="s">
        <v>121</v>
      </c>
      <c r="B5" s="21">
        <v>16</v>
      </c>
      <c r="C5" s="21">
        <v>16</v>
      </c>
    </row>
    <row r="6" spans="1:3">
      <c r="A6" s="5" t="s">
        <v>0</v>
      </c>
      <c r="B6" s="5">
        <v>13360000</v>
      </c>
      <c r="C6" s="5" t="s">
        <v>497</v>
      </c>
    </row>
    <row r="7" spans="1:3">
      <c r="A7" s="5" t="s">
        <v>122</v>
      </c>
      <c r="B7" s="5">
        <v>1000</v>
      </c>
      <c r="C7" s="250" t="s">
        <v>498</v>
      </c>
    </row>
    <row r="8" spans="1:3">
      <c r="A8" s="5" t="s">
        <v>123</v>
      </c>
      <c r="B8" s="5">
        <v>1000</v>
      </c>
      <c r="C8" s="250"/>
    </row>
    <row r="9" spans="1:3" ht="15">
      <c r="A9" s="337" t="s">
        <v>513</v>
      </c>
      <c r="B9" s="337"/>
      <c r="C9" s="337"/>
    </row>
    <row r="10" spans="1:3">
      <c r="A10" s="336" t="s">
        <v>511</v>
      </c>
      <c r="B10" s="336"/>
      <c r="C10" s="336"/>
    </row>
    <row r="11" spans="1:3">
      <c r="A11" s="336" t="s">
        <v>512</v>
      </c>
      <c r="B11" s="336"/>
      <c r="C11" s="336"/>
    </row>
    <row r="12" spans="1:3">
      <c r="A12" s="336"/>
      <c r="B12" s="336"/>
      <c r="C12" s="336"/>
    </row>
  </sheetData>
  <mergeCells count="6">
    <mergeCell ref="A12:C12"/>
    <mergeCell ref="A1:C1"/>
    <mergeCell ref="C7:C8"/>
    <mergeCell ref="A9:C9"/>
    <mergeCell ref="A10:C10"/>
    <mergeCell ref="A11:C11"/>
  </mergeCells>
  <phoneticPr fontId="3" type="noConversion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3"/>
  <sheetViews>
    <sheetView topLeftCell="A43" zoomScale="370" zoomScaleNormal="370" workbookViewId="0">
      <selection activeCell="C44" sqref="C44"/>
    </sheetView>
  </sheetViews>
  <sheetFormatPr defaultRowHeight="13.5"/>
  <sheetData>
    <row r="1" spans="1:4">
      <c r="A1" t="s">
        <v>125</v>
      </c>
      <c r="B1">
        <f>7*4</f>
        <v>28</v>
      </c>
      <c r="C1">
        <v>1300</v>
      </c>
      <c r="D1">
        <f>B1*C1</f>
        <v>36400</v>
      </c>
    </row>
    <row r="2" spans="1:4">
      <c r="A2" t="s">
        <v>135</v>
      </c>
      <c r="B2">
        <f t="shared" ref="B2:B6" si="0">7*4</f>
        <v>28</v>
      </c>
      <c r="C2">
        <v>1300</v>
      </c>
      <c r="D2">
        <f t="shared" ref="D2:D6" si="1">B2*C2</f>
        <v>36400</v>
      </c>
    </row>
    <row r="3" spans="1:4">
      <c r="A3" t="s">
        <v>121</v>
      </c>
      <c r="B3">
        <f t="shared" si="0"/>
        <v>28</v>
      </c>
      <c r="C3">
        <v>1300</v>
      </c>
      <c r="D3">
        <f t="shared" si="1"/>
        <v>36400</v>
      </c>
    </row>
    <row r="4" spans="1:4">
      <c r="A4" t="s">
        <v>81</v>
      </c>
      <c r="B4">
        <f t="shared" si="0"/>
        <v>28</v>
      </c>
      <c r="C4">
        <v>1300</v>
      </c>
      <c r="D4">
        <f t="shared" si="1"/>
        <v>36400</v>
      </c>
    </row>
    <row r="5" spans="1:4">
      <c r="A5" t="s">
        <v>136</v>
      </c>
      <c r="B5">
        <f t="shared" si="0"/>
        <v>28</v>
      </c>
      <c r="C5">
        <v>1300</v>
      </c>
      <c r="D5">
        <f t="shared" si="1"/>
        <v>36400</v>
      </c>
    </row>
    <row r="6" spans="1:4">
      <c r="A6" t="s">
        <v>82</v>
      </c>
      <c r="B6">
        <f t="shared" si="0"/>
        <v>28</v>
      </c>
      <c r="C6">
        <v>1300</v>
      </c>
      <c r="D6">
        <f t="shared" si="1"/>
        <v>36400</v>
      </c>
    </row>
    <row r="7" spans="1:4">
      <c r="A7" t="s">
        <v>140</v>
      </c>
      <c r="B7">
        <f>SUM(B1:B6)</f>
        <v>168</v>
      </c>
      <c r="D7">
        <f>SUM(D1:D6)</f>
        <v>218400</v>
      </c>
    </row>
    <row r="8" spans="1:4">
      <c r="A8" t="s">
        <v>139</v>
      </c>
      <c r="D8">
        <f>D7/10*B21</f>
        <v>567840</v>
      </c>
    </row>
    <row r="9" spans="1:4">
      <c r="A9" t="s">
        <v>141</v>
      </c>
      <c r="B9">
        <v>290</v>
      </c>
      <c r="D9">
        <f>B9*B7</f>
        <v>48720</v>
      </c>
    </row>
    <row r="10" spans="1:4">
      <c r="A10" t="s">
        <v>137</v>
      </c>
      <c r="B10" t="s">
        <v>138</v>
      </c>
    </row>
    <row r="11" spans="1:4">
      <c r="A11">
        <v>1</v>
      </c>
      <c r="B11">
        <v>1</v>
      </c>
    </row>
    <row r="12" spans="1:4">
      <c r="A12">
        <v>2</v>
      </c>
      <c r="B12">
        <v>1</v>
      </c>
    </row>
    <row r="13" spans="1:4">
      <c r="A13">
        <v>3</v>
      </c>
      <c r="B13">
        <v>1</v>
      </c>
    </row>
    <row r="14" spans="1:4">
      <c r="A14">
        <v>4</v>
      </c>
      <c r="B14">
        <v>2</v>
      </c>
    </row>
    <row r="15" spans="1:4">
      <c r="A15">
        <v>5</v>
      </c>
      <c r="B15">
        <v>2</v>
      </c>
    </row>
    <row r="16" spans="1:4">
      <c r="A16">
        <v>6</v>
      </c>
      <c r="B16">
        <v>2</v>
      </c>
    </row>
    <row r="17" spans="1:4">
      <c r="A17">
        <v>7</v>
      </c>
      <c r="B17">
        <v>3</v>
      </c>
    </row>
    <row r="18" spans="1:4">
      <c r="A18">
        <v>8</v>
      </c>
      <c r="B18">
        <v>3</v>
      </c>
    </row>
    <row r="19" spans="1:4">
      <c r="A19">
        <v>9</v>
      </c>
      <c r="B19">
        <v>3</v>
      </c>
    </row>
    <row r="20" spans="1:4">
      <c r="A20">
        <v>10</v>
      </c>
      <c r="B20">
        <v>8</v>
      </c>
    </row>
    <row r="21" spans="1:4">
      <c r="B21">
        <f>SUM(B11:B20)</f>
        <v>26</v>
      </c>
    </row>
    <row r="22" spans="1:4">
      <c r="B22">
        <f>B21*2</f>
        <v>52</v>
      </c>
    </row>
    <row r="25" spans="1:4">
      <c r="B25" t="s">
        <v>120</v>
      </c>
      <c r="C25" t="s">
        <v>249</v>
      </c>
      <c r="D25" t="s">
        <v>250</v>
      </c>
    </row>
    <row r="26" spans="1:4">
      <c r="A26" t="s">
        <v>243</v>
      </c>
      <c r="B26">
        <v>24</v>
      </c>
      <c r="C26">
        <f>6*4</f>
        <v>24</v>
      </c>
      <c r="D26">
        <f>C26-B26</f>
        <v>0</v>
      </c>
    </row>
    <row r="27" spans="1:4">
      <c r="A27" t="s">
        <v>244</v>
      </c>
      <c r="B27">
        <v>24</v>
      </c>
      <c r="C27">
        <f t="shared" ref="C27:C31" si="2">6*4</f>
        <v>24</v>
      </c>
      <c r="D27">
        <f t="shared" ref="D27:D31" si="3">C27-B27</f>
        <v>0</v>
      </c>
    </row>
    <row r="28" spans="1:4">
      <c r="A28" t="s">
        <v>245</v>
      </c>
      <c r="B28">
        <v>14</v>
      </c>
      <c r="C28">
        <f t="shared" si="2"/>
        <v>24</v>
      </c>
      <c r="D28">
        <f t="shared" si="3"/>
        <v>10</v>
      </c>
    </row>
    <row r="29" spans="1:4">
      <c r="A29" t="s">
        <v>246</v>
      </c>
      <c r="B29">
        <v>16</v>
      </c>
      <c r="C29">
        <f t="shared" si="2"/>
        <v>24</v>
      </c>
      <c r="D29">
        <f t="shared" si="3"/>
        <v>8</v>
      </c>
    </row>
    <row r="30" spans="1:4">
      <c r="A30" t="s">
        <v>247</v>
      </c>
      <c r="B30">
        <v>3</v>
      </c>
      <c r="C30">
        <f t="shared" si="2"/>
        <v>24</v>
      </c>
      <c r="D30">
        <f t="shared" si="3"/>
        <v>21</v>
      </c>
    </row>
    <row r="31" spans="1:4">
      <c r="A31" t="s">
        <v>248</v>
      </c>
      <c r="B31">
        <v>24</v>
      </c>
      <c r="C31">
        <f t="shared" si="2"/>
        <v>24</v>
      </c>
      <c r="D31">
        <f t="shared" si="3"/>
        <v>0</v>
      </c>
    </row>
    <row r="33" spans="1:3">
      <c r="A33">
        <v>1</v>
      </c>
      <c r="B33">
        <v>1</v>
      </c>
    </row>
    <row r="34" spans="1:3">
      <c r="A34">
        <v>2</v>
      </c>
      <c r="B34">
        <v>1</v>
      </c>
      <c r="C34">
        <v>1</v>
      </c>
    </row>
    <row r="35" spans="1:3">
      <c r="A35">
        <v>3</v>
      </c>
      <c r="B35">
        <v>1</v>
      </c>
      <c r="C35">
        <v>1</v>
      </c>
    </row>
    <row r="36" spans="1:3">
      <c r="A36">
        <v>4</v>
      </c>
      <c r="B36">
        <v>2</v>
      </c>
      <c r="C36">
        <v>2</v>
      </c>
    </row>
    <row r="37" spans="1:3">
      <c r="A37">
        <v>5</v>
      </c>
      <c r="B37">
        <v>2</v>
      </c>
      <c r="C37">
        <v>2</v>
      </c>
    </row>
    <row r="38" spans="1:3">
      <c r="A38">
        <v>6</v>
      </c>
      <c r="B38">
        <v>2</v>
      </c>
      <c r="C38">
        <v>2</v>
      </c>
    </row>
    <row r="39" spans="1:3">
      <c r="A39">
        <v>7</v>
      </c>
      <c r="B39">
        <v>3</v>
      </c>
      <c r="C39">
        <v>3</v>
      </c>
    </row>
    <row r="40" spans="1:3">
      <c r="A40">
        <v>8</v>
      </c>
      <c r="B40">
        <v>3</v>
      </c>
      <c r="C40">
        <v>3</v>
      </c>
    </row>
    <row r="41" spans="1:3">
      <c r="A41">
        <v>9</v>
      </c>
      <c r="B41">
        <v>3</v>
      </c>
      <c r="C41">
        <v>3</v>
      </c>
    </row>
    <row r="42" spans="1:3">
      <c r="A42">
        <v>10</v>
      </c>
      <c r="B42">
        <v>3</v>
      </c>
      <c r="C42">
        <v>8</v>
      </c>
    </row>
    <row r="43" spans="1:3">
      <c r="B43">
        <f>SUM(B33:B42)</f>
        <v>21</v>
      </c>
      <c r="C43">
        <f>SUM(C34:C42)</f>
        <v>25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94E5-E46F-43FB-B7F7-A15E893E1049}">
  <dimension ref="A1:G53"/>
  <sheetViews>
    <sheetView topLeftCell="B1" zoomScale="90" zoomScaleNormal="90" workbookViewId="0">
      <selection activeCell="C4" sqref="C4"/>
    </sheetView>
  </sheetViews>
  <sheetFormatPr defaultRowHeight="13.5"/>
  <cols>
    <col min="1" max="1" width="5.75" bestFit="1" customWidth="1"/>
    <col min="2" max="4" width="9.75" bestFit="1" customWidth="1"/>
    <col min="5" max="5" width="11.375" bestFit="1" customWidth="1"/>
    <col min="6" max="6" width="11.75" bestFit="1" customWidth="1"/>
    <col min="7" max="7" width="11.75" customWidth="1"/>
  </cols>
  <sheetData>
    <row r="1" spans="1:7" ht="27.75">
      <c r="A1" s="280" t="s">
        <v>567</v>
      </c>
      <c r="B1" s="280"/>
      <c r="C1" s="280"/>
      <c r="D1" s="280"/>
      <c r="E1" s="280"/>
      <c r="F1" s="280"/>
      <c r="G1" s="280"/>
    </row>
    <row r="2" spans="1:7">
      <c r="A2" s="50" t="s">
        <v>561</v>
      </c>
      <c r="B2" s="50" t="s">
        <v>271</v>
      </c>
      <c r="C2" s="50" t="s">
        <v>562</v>
      </c>
      <c r="D2" s="50" t="s">
        <v>563</v>
      </c>
      <c r="E2" s="50" t="s">
        <v>293</v>
      </c>
      <c r="F2" s="50" t="s">
        <v>564</v>
      </c>
      <c r="G2" s="50" t="s">
        <v>565</v>
      </c>
    </row>
    <row r="3" spans="1:7">
      <c r="A3" s="65">
        <v>1</v>
      </c>
      <c r="B3" s="123">
        <v>30</v>
      </c>
      <c r="C3" s="123">
        <v>3</v>
      </c>
      <c r="D3" s="123">
        <f t="shared" ref="D3" si="0">B3-C3</f>
        <v>27</v>
      </c>
      <c r="E3" s="124">
        <v>150000</v>
      </c>
      <c r="F3" s="65">
        <f>D3*E3*80%</f>
        <v>3240000</v>
      </c>
      <c r="G3" s="65">
        <f>D3*E3*20%</f>
        <v>810000</v>
      </c>
    </row>
    <row r="4" spans="1:7">
      <c r="A4" s="65">
        <v>2</v>
      </c>
      <c r="B4" s="123">
        <v>0</v>
      </c>
      <c r="C4" s="123">
        <v>0</v>
      </c>
      <c r="D4" s="123">
        <f t="shared" ref="D4:D9" si="1">B4-C4</f>
        <v>0</v>
      </c>
      <c r="E4" s="124">
        <v>150000</v>
      </c>
      <c r="F4" s="65">
        <f t="shared" ref="F4:F9" si="2">D4*E4*80%</f>
        <v>0</v>
      </c>
      <c r="G4" s="65">
        <f t="shared" ref="G4:G9" si="3">D4*E4*20%</f>
        <v>0</v>
      </c>
    </row>
    <row r="5" spans="1:7">
      <c r="A5" s="65">
        <v>3</v>
      </c>
      <c r="B5" s="123">
        <v>0</v>
      </c>
      <c r="C5" s="123">
        <v>0</v>
      </c>
      <c r="D5" s="123">
        <f t="shared" si="1"/>
        <v>0</v>
      </c>
      <c r="E5" s="124">
        <v>150000</v>
      </c>
      <c r="F5" s="65">
        <f t="shared" si="2"/>
        <v>0</v>
      </c>
      <c r="G5" s="65">
        <f t="shared" si="3"/>
        <v>0</v>
      </c>
    </row>
    <row r="6" spans="1:7">
      <c r="A6" s="65">
        <v>4</v>
      </c>
      <c r="B6" s="123">
        <v>0</v>
      </c>
      <c r="C6" s="123">
        <v>0</v>
      </c>
      <c r="D6" s="123">
        <f t="shared" si="1"/>
        <v>0</v>
      </c>
      <c r="E6" s="124">
        <v>150000</v>
      </c>
      <c r="F6" s="65">
        <f t="shared" si="2"/>
        <v>0</v>
      </c>
      <c r="G6" s="65">
        <f t="shared" si="3"/>
        <v>0</v>
      </c>
    </row>
    <row r="7" spans="1:7">
      <c r="A7" s="65">
        <v>5</v>
      </c>
      <c r="B7" s="123">
        <v>0</v>
      </c>
      <c r="C7" s="123">
        <v>0</v>
      </c>
      <c r="D7" s="123">
        <f t="shared" si="1"/>
        <v>0</v>
      </c>
      <c r="E7" s="124">
        <v>150000</v>
      </c>
      <c r="F7" s="65">
        <f t="shared" si="2"/>
        <v>0</v>
      </c>
      <c r="G7" s="65">
        <f t="shared" si="3"/>
        <v>0</v>
      </c>
    </row>
    <row r="8" spans="1:7">
      <c r="A8" s="65">
        <v>6</v>
      </c>
      <c r="B8" s="123">
        <v>0</v>
      </c>
      <c r="C8" s="123">
        <v>0</v>
      </c>
      <c r="D8" s="123">
        <f t="shared" si="1"/>
        <v>0</v>
      </c>
      <c r="E8" s="124">
        <v>150000</v>
      </c>
      <c r="F8" s="65">
        <f t="shared" si="2"/>
        <v>0</v>
      </c>
      <c r="G8" s="65">
        <f t="shared" si="3"/>
        <v>0</v>
      </c>
    </row>
    <row r="9" spans="1:7">
      <c r="A9" s="65">
        <v>7</v>
      </c>
      <c r="B9" s="123">
        <v>0</v>
      </c>
      <c r="C9" s="123">
        <v>0</v>
      </c>
      <c r="D9" s="123">
        <f t="shared" si="1"/>
        <v>0</v>
      </c>
      <c r="E9" s="124">
        <v>150000</v>
      </c>
      <c r="F9" s="65">
        <f t="shared" si="2"/>
        <v>0</v>
      </c>
      <c r="G9" s="65">
        <f t="shared" si="3"/>
        <v>0</v>
      </c>
    </row>
    <row r="10" spans="1:7">
      <c r="A10" s="284" t="s">
        <v>825</v>
      </c>
      <c r="B10" s="285"/>
      <c r="C10" s="286">
        <f>D12/24</f>
        <v>1.125</v>
      </c>
      <c r="D10" s="287"/>
      <c r="E10" s="18" t="s">
        <v>522</v>
      </c>
      <c r="F10" s="128">
        <f>SUM(F2:F9)</f>
        <v>3240000</v>
      </c>
      <c r="G10" s="128">
        <f>SUM(G2:G9)</f>
        <v>810000</v>
      </c>
    </row>
    <row r="11" spans="1:7">
      <c r="A11" s="83" t="s">
        <v>294</v>
      </c>
      <c r="B11" s="83">
        <v>20000</v>
      </c>
      <c r="C11" s="84" t="s">
        <v>566</v>
      </c>
      <c r="D11" s="127">
        <f>F11/B11</f>
        <v>162</v>
      </c>
      <c r="E11" s="18" t="s">
        <v>522</v>
      </c>
      <c r="F11" s="128">
        <f>SUM(F3:F9)</f>
        <v>3240000</v>
      </c>
      <c r="G11" s="128">
        <f>SUM(G3:G9)</f>
        <v>810000</v>
      </c>
    </row>
    <row r="12" spans="1:7">
      <c r="A12" s="18" t="s">
        <v>568</v>
      </c>
      <c r="B12" s="18">
        <v>6</v>
      </c>
      <c r="C12" s="85" t="s">
        <v>569</v>
      </c>
      <c r="D12" s="126">
        <f>D11/B12</f>
        <v>27</v>
      </c>
      <c r="E12" s="5" t="s">
        <v>658</v>
      </c>
      <c r="F12" s="44">
        <f>G11/10000</f>
        <v>81</v>
      </c>
      <c r="G12" s="112">
        <f>G11/30000</f>
        <v>27</v>
      </c>
    </row>
    <row r="13" spans="1:7">
      <c r="A13" s="246" t="s">
        <v>788</v>
      </c>
      <c r="B13" s="246"/>
      <c r="C13" s="246"/>
      <c r="D13" s="125">
        <f>SUM(D3:D9)</f>
        <v>27</v>
      </c>
      <c r="E13" s="281" t="s">
        <v>789</v>
      </c>
      <c r="F13" s="282"/>
      <c r="G13" s="283"/>
    </row>
    <row r="14" spans="1:7">
      <c r="A14" s="250" t="s">
        <v>1005</v>
      </c>
      <c r="B14" s="250"/>
      <c r="C14" s="250"/>
      <c r="D14" s="250"/>
      <c r="E14" s="250"/>
      <c r="F14" s="250"/>
      <c r="G14" s="250"/>
    </row>
    <row r="15" spans="1:7">
      <c r="A15" s="288">
        <v>45947</v>
      </c>
      <c r="B15" s="250"/>
      <c r="C15" s="250"/>
      <c r="D15" s="250"/>
      <c r="E15" s="250"/>
      <c r="F15" s="250"/>
      <c r="G15" s="250"/>
    </row>
    <row r="16" spans="1:7">
      <c r="A16" s="289"/>
      <c r="B16" s="289"/>
      <c r="C16" s="289"/>
      <c r="D16" s="289"/>
      <c r="E16" s="289"/>
      <c r="F16" s="289"/>
      <c r="G16" s="289"/>
    </row>
    <row r="24" spans="1:7">
      <c r="C24" s="9"/>
      <c r="D24" s="9"/>
    </row>
    <row r="28" spans="1:7">
      <c r="C28" s="9" t="s">
        <v>373</v>
      </c>
      <c r="D28" s="9" t="s">
        <v>374</v>
      </c>
      <c r="E28" t="s">
        <v>291</v>
      </c>
      <c r="F28" t="s">
        <v>572</v>
      </c>
    </row>
    <row r="29" spans="1:7">
      <c r="C29" s="9" t="s">
        <v>571</v>
      </c>
      <c r="D29" s="9">
        <v>43</v>
      </c>
      <c r="E29">
        <v>3750</v>
      </c>
      <c r="F29" s="87">
        <f>E29/D29</f>
        <v>87.20930232558139</v>
      </c>
    </row>
    <row r="30" spans="1:7">
      <c r="C30" s="9" t="s">
        <v>570</v>
      </c>
      <c r="D30" s="9">
        <v>28</v>
      </c>
      <c r="E30">
        <v>3750</v>
      </c>
      <c r="F30" s="87">
        <f>E30/D30</f>
        <v>133.92857142857142</v>
      </c>
    </row>
    <row r="32" spans="1:7">
      <c r="A32" s="236"/>
      <c r="B32" s="236"/>
      <c r="C32" s="236"/>
      <c r="D32" s="236"/>
      <c r="E32" s="236"/>
      <c r="F32" s="236"/>
      <c r="G32" s="236"/>
    </row>
    <row r="33" spans="1:7">
      <c r="A33" s="236"/>
      <c r="B33" s="236"/>
      <c r="C33" s="236"/>
      <c r="D33" s="236"/>
      <c r="E33" s="236"/>
      <c r="F33" s="236"/>
      <c r="G33" s="236"/>
    </row>
    <row r="34" spans="1:7">
      <c r="A34" s="236"/>
      <c r="B34" s="236"/>
      <c r="C34" s="236"/>
      <c r="D34" s="236"/>
      <c r="E34" s="236"/>
      <c r="F34" s="236"/>
      <c r="G34" s="236"/>
    </row>
    <row r="35" spans="1:7">
      <c r="A35" s="236"/>
      <c r="B35" s="236"/>
      <c r="C35" s="236"/>
      <c r="D35" s="236"/>
      <c r="E35" s="236"/>
      <c r="F35" s="236"/>
      <c r="G35" s="236"/>
    </row>
    <row r="36" spans="1:7">
      <c r="A36" s="236"/>
      <c r="B36" s="236"/>
      <c r="C36" s="236"/>
      <c r="D36" s="236"/>
      <c r="E36" s="236"/>
      <c r="F36" s="236"/>
      <c r="G36" s="236"/>
    </row>
    <row r="37" spans="1:7">
      <c r="A37" s="236"/>
      <c r="B37" s="236"/>
      <c r="C37" s="236"/>
      <c r="D37" s="236"/>
      <c r="E37" s="236"/>
      <c r="F37" s="236"/>
      <c r="G37" s="236"/>
    </row>
    <row r="38" spans="1:7">
      <c r="A38" s="236"/>
      <c r="B38" s="236"/>
      <c r="C38" s="236"/>
      <c r="D38" s="236"/>
      <c r="E38" s="236"/>
      <c r="F38" s="236"/>
      <c r="G38" s="236"/>
    </row>
    <row r="52" spans="2:2">
      <c r="B52" s="214">
        <f>180000*D13</f>
        <v>4860000</v>
      </c>
    </row>
    <row r="53" spans="2:2">
      <c r="B53" s="214">
        <f>150000*D13</f>
        <v>4050000</v>
      </c>
    </row>
  </sheetData>
  <mergeCells count="9">
    <mergeCell ref="A1:G1"/>
    <mergeCell ref="A32:G38"/>
    <mergeCell ref="A13:C13"/>
    <mergeCell ref="E13:G13"/>
    <mergeCell ref="A10:B10"/>
    <mergeCell ref="C10:D10"/>
    <mergeCell ref="A15:G15"/>
    <mergeCell ref="A16:G16"/>
    <mergeCell ref="A14:G14"/>
  </mergeCell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7"/>
  <sheetViews>
    <sheetView topLeftCell="A4" zoomScale="120" zoomScaleNormal="120" workbookViewId="0">
      <selection activeCell="B9" sqref="B9"/>
    </sheetView>
  </sheetViews>
  <sheetFormatPr defaultRowHeight="13.5"/>
  <cols>
    <col min="1" max="1" width="17" customWidth="1"/>
    <col min="2" max="2" width="9.5" bestFit="1" customWidth="1"/>
    <col min="3" max="3" width="17.75" customWidth="1"/>
    <col min="4" max="4" width="9.5" bestFit="1" customWidth="1"/>
    <col min="5" max="5" width="15.375" customWidth="1"/>
    <col min="11" max="11" width="10.5" bestFit="1" customWidth="1"/>
  </cols>
  <sheetData>
    <row r="1" spans="1:11">
      <c r="A1" t="s">
        <v>0</v>
      </c>
      <c r="B1" t="s">
        <v>274</v>
      </c>
      <c r="C1" t="s">
        <v>275</v>
      </c>
      <c r="D1" t="s">
        <v>276</v>
      </c>
      <c r="E1" t="s">
        <v>280</v>
      </c>
    </row>
    <row r="2" spans="1:11">
      <c r="A2">
        <v>19614853</v>
      </c>
      <c r="B2">
        <f>C2*D2</f>
        <v>19932000</v>
      </c>
      <c r="C2">
        <v>830500</v>
      </c>
      <c r="D2">
        <v>24</v>
      </c>
      <c r="E2">
        <f>B2-A2</f>
        <v>317147</v>
      </c>
    </row>
    <row r="4" spans="1:11">
      <c r="A4" t="s">
        <v>277</v>
      </c>
      <c r="B4" t="s">
        <v>274</v>
      </c>
      <c r="C4" t="s">
        <v>275</v>
      </c>
      <c r="D4" t="s">
        <v>278</v>
      </c>
      <c r="E4" t="s">
        <v>279</v>
      </c>
      <c r="K4" s="25"/>
    </row>
    <row r="5" spans="1:11">
      <c r="A5">
        <v>5850000</v>
      </c>
      <c r="B5">
        <f>C5*D5</f>
        <v>8305000</v>
      </c>
      <c r="C5">
        <v>830500</v>
      </c>
      <c r="D5">
        <v>10</v>
      </c>
      <c r="E5">
        <f>B5-A5</f>
        <v>2455000</v>
      </c>
      <c r="K5" s="25"/>
    </row>
    <row r="8" spans="1:11" ht="35.25">
      <c r="A8" s="338" t="s">
        <v>0</v>
      </c>
      <c r="B8" s="338"/>
    </row>
    <row r="9" spans="1:11">
      <c r="A9" s="2" t="s">
        <v>938</v>
      </c>
      <c r="B9" s="2">
        <v>960250</v>
      </c>
    </row>
    <row r="10" spans="1:11">
      <c r="A10" s="2">
        <v>24</v>
      </c>
      <c r="B10" s="2">
        <v>24</v>
      </c>
    </row>
    <row r="11" spans="1:11">
      <c r="A11" s="2" t="s">
        <v>927</v>
      </c>
      <c r="B11" s="2">
        <f>B9*B10</f>
        <v>23046000</v>
      </c>
    </row>
    <row r="12" spans="1:11" ht="27">
      <c r="A12" s="339" t="s">
        <v>277</v>
      </c>
      <c r="B12" s="339"/>
    </row>
    <row r="13" spans="1:11">
      <c r="A13" s="2" t="s">
        <v>938</v>
      </c>
      <c r="B13" s="2">
        <f>B9</f>
        <v>960250</v>
      </c>
    </row>
    <row r="14" spans="1:11">
      <c r="A14" s="2">
        <v>10</v>
      </c>
      <c r="B14" s="2">
        <v>10</v>
      </c>
    </row>
    <row r="15" spans="1:11">
      <c r="A15" s="2"/>
      <c r="B15" s="2">
        <f>B13*B14</f>
        <v>9602500</v>
      </c>
    </row>
    <row r="16" spans="1:11">
      <c r="A16" t="s">
        <v>110</v>
      </c>
      <c r="B16">
        <v>50000</v>
      </c>
    </row>
    <row r="17" spans="1:3">
      <c r="A17" t="s">
        <v>116</v>
      </c>
      <c r="B17">
        <f>B15/B16</f>
        <v>192.05</v>
      </c>
    </row>
    <row r="18" spans="1:3">
      <c r="B18">
        <v>193</v>
      </c>
    </row>
    <row r="19" spans="1:3">
      <c r="A19" t="s">
        <v>939</v>
      </c>
      <c r="B19">
        <v>30000</v>
      </c>
    </row>
    <row r="20" spans="1:3">
      <c r="A20" t="s">
        <v>940</v>
      </c>
      <c r="B20">
        <f>B18*B19</f>
        <v>5790000</v>
      </c>
      <c r="C20" t="s">
        <v>118</v>
      </c>
    </row>
    <row r="21" spans="1:3">
      <c r="A21" t="s">
        <v>941</v>
      </c>
      <c r="B21">
        <v>5</v>
      </c>
      <c r="C21" t="s">
        <v>283</v>
      </c>
    </row>
    <row r="22" spans="1:3">
      <c r="A22" t="s">
        <v>942</v>
      </c>
      <c r="B22">
        <f>B18*B21</f>
        <v>965</v>
      </c>
      <c r="C22" t="s">
        <v>283</v>
      </c>
    </row>
    <row r="24" spans="1:3">
      <c r="A24" t="s">
        <v>943</v>
      </c>
      <c r="B24">
        <v>48</v>
      </c>
      <c r="C24" t="s">
        <v>283</v>
      </c>
    </row>
    <row r="25" spans="1:3">
      <c r="A25" t="s">
        <v>944</v>
      </c>
      <c r="B25" s="87">
        <f>B22/B24</f>
        <v>20.104166666666668</v>
      </c>
      <c r="C25" t="s">
        <v>284</v>
      </c>
    </row>
    <row r="26" spans="1:3">
      <c r="B26">
        <v>21</v>
      </c>
      <c r="C26" t="s">
        <v>284</v>
      </c>
    </row>
    <row r="27" spans="1:3">
      <c r="A27" t="s">
        <v>945</v>
      </c>
      <c r="B27">
        <f>B26*150000</f>
        <v>3150000</v>
      </c>
      <c r="C27" t="s">
        <v>0</v>
      </c>
    </row>
    <row r="28" spans="1:3">
      <c r="A28" t="s">
        <v>946</v>
      </c>
      <c r="B28">
        <f>B26*180000</f>
        <v>3780000</v>
      </c>
      <c r="C28" t="s">
        <v>0</v>
      </c>
    </row>
    <row r="30" spans="1:3">
      <c r="A30" t="s">
        <v>572</v>
      </c>
      <c r="B30">
        <v>150000</v>
      </c>
      <c r="C30" t="s">
        <v>118</v>
      </c>
    </row>
    <row r="31" spans="1:3">
      <c r="A31" t="s">
        <v>947</v>
      </c>
      <c r="B31" s="87">
        <f>B20/B30</f>
        <v>38.6</v>
      </c>
    </row>
    <row r="32" spans="1:3">
      <c r="A32" t="s">
        <v>948</v>
      </c>
      <c r="B32">
        <v>43</v>
      </c>
    </row>
    <row r="33" spans="1:2">
      <c r="A33" t="s">
        <v>949</v>
      </c>
      <c r="B33">
        <f>B31*B32</f>
        <v>1659.8</v>
      </c>
    </row>
    <row r="35" spans="1:2">
      <c r="A35" t="s">
        <v>950</v>
      </c>
      <c r="B35">
        <f>B22</f>
        <v>965</v>
      </c>
    </row>
    <row r="36" spans="1:2">
      <c r="A36" t="s">
        <v>951</v>
      </c>
      <c r="B36">
        <f>B33</f>
        <v>1659.8</v>
      </c>
    </row>
    <row r="37" spans="1:2">
      <c r="B37">
        <f>B36-B35</f>
        <v>694.8</v>
      </c>
    </row>
  </sheetData>
  <mergeCells count="2">
    <mergeCell ref="A8:B8"/>
    <mergeCell ref="A12:B1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4BD2-CE2E-4D75-8EF9-01D42D5C2E52}">
  <dimension ref="A1:E147"/>
  <sheetViews>
    <sheetView zoomScale="160" zoomScaleNormal="160" workbookViewId="0">
      <selection activeCell="B15" sqref="B15"/>
    </sheetView>
  </sheetViews>
  <sheetFormatPr defaultColWidth="9" defaultRowHeight="13.5"/>
  <cols>
    <col min="1" max="1" width="9.625" style="9" bestFit="1" customWidth="1"/>
    <col min="2" max="2" width="19.25" style="9" bestFit="1" customWidth="1"/>
    <col min="3" max="3" width="13" style="9" bestFit="1" customWidth="1"/>
    <col min="4" max="4" width="7.75" style="9" bestFit="1" customWidth="1"/>
    <col min="5" max="5" width="9.5" style="9" bestFit="1" customWidth="1"/>
    <col min="6" max="16384" width="9" style="9"/>
  </cols>
  <sheetData>
    <row r="1" spans="1:5">
      <c r="A1" s="18" t="s">
        <v>297</v>
      </c>
      <c r="B1" s="18" t="s">
        <v>298</v>
      </c>
      <c r="C1" s="18" t="s">
        <v>299</v>
      </c>
      <c r="D1" s="18" t="s">
        <v>300</v>
      </c>
      <c r="E1" s="18" t="s">
        <v>295</v>
      </c>
    </row>
    <row r="2" spans="1:5">
      <c r="A2" s="5">
        <v>1</v>
      </c>
      <c r="B2" s="5" t="s">
        <v>301</v>
      </c>
      <c r="C2" s="5" t="s">
        <v>343</v>
      </c>
      <c r="D2" s="5" t="s">
        <v>302</v>
      </c>
      <c r="E2" s="5"/>
    </row>
    <row r="3" spans="1:5">
      <c r="A3" s="5">
        <v>2</v>
      </c>
      <c r="B3" s="5" t="s">
        <v>303</v>
      </c>
      <c r="C3" s="5" t="s">
        <v>344</v>
      </c>
      <c r="D3" s="5"/>
      <c r="E3" s="5"/>
    </row>
    <row r="4" spans="1:5">
      <c r="A4" s="5">
        <v>3</v>
      </c>
      <c r="B4" s="5" t="s">
        <v>303</v>
      </c>
      <c r="C4" s="5" t="s">
        <v>345</v>
      </c>
      <c r="D4" s="5"/>
      <c r="E4" s="5"/>
    </row>
    <row r="5" spans="1:5">
      <c r="A5" s="5">
        <v>4</v>
      </c>
      <c r="B5" s="5" t="s">
        <v>303</v>
      </c>
      <c r="C5" s="5" t="s">
        <v>346</v>
      </c>
      <c r="D5" s="5"/>
      <c r="E5" s="5"/>
    </row>
    <row r="6" spans="1:5">
      <c r="A6" s="5">
        <v>5</v>
      </c>
      <c r="B6" s="5" t="s">
        <v>347</v>
      </c>
      <c r="C6" s="5" t="s">
        <v>347</v>
      </c>
      <c r="D6" s="5"/>
      <c r="E6" s="5"/>
    </row>
    <row r="7" spans="1:5">
      <c r="A7" s="5">
        <v>6</v>
      </c>
      <c r="B7" s="5" t="s">
        <v>349</v>
      </c>
      <c r="C7" s="5" t="s">
        <v>348</v>
      </c>
      <c r="D7" s="5"/>
      <c r="E7" s="5"/>
    </row>
    <row r="8" spans="1:5">
      <c r="A8" s="5">
        <v>7</v>
      </c>
      <c r="B8" s="5" t="s">
        <v>351</v>
      </c>
      <c r="C8" s="5" t="s">
        <v>350</v>
      </c>
      <c r="D8" s="5"/>
      <c r="E8" s="5"/>
    </row>
    <row r="9" spans="1:5">
      <c r="A9" s="5">
        <v>8</v>
      </c>
      <c r="B9" s="5" t="s">
        <v>351</v>
      </c>
      <c r="C9" s="5" t="s">
        <v>352</v>
      </c>
      <c r="D9" s="5"/>
      <c r="E9" s="5"/>
    </row>
    <row r="10" spans="1:5">
      <c r="A10" s="5">
        <v>9</v>
      </c>
      <c r="B10" s="5"/>
      <c r="C10" s="5"/>
      <c r="D10" s="5"/>
      <c r="E10" s="5"/>
    </row>
    <row r="11" spans="1:5">
      <c r="A11" s="5">
        <v>10</v>
      </c>
      <c r="B11" s="5"/>
      <c r="C11" s="5"/>
      <c r="D11" s="5"/>
      <c r="E11" s="5"/>
    </row>
    <row r="12" spans="1:5">
      <c r="A12" s="5">
        <v>11</v>
      </c>
      <c r="B12" s="5"/>
      <c r="C12" s="5"/>
      <c r="D12" s="5"/>
      <c r="E12" s="5"/>
    </row>
    <row r="13" spans="1:5">
      <c r="A13" s="5">
        <v>12</v>
      </c>
      <c r="B13" s="5"/>
      <c r="C13" s="5"/>
      <c r="D13" s="5"/>
      <c r="E13" s="5"/>
    </row>
    <row r="14" spans="1:5">
      <c r="A14" s="5">
        <v>13</v>
      </c>
      <c r="B14" s="5"/>
      <c r="C14" s="5"/>
      <c r="D14" s="5"/>
      <c r="E14" s="5"/>
    </row>
    <row r="15" spans="1:5">
      <c r="A15" s="5">
        <v>14</v>
      </c>
      <c r="B15" s="5"/>
      <c r="C15" s="5"/>
      <c r="D15" s="5"/>
      <c r="E15" s="5"/>
    </row>
    <row r="16" spans="1:5">
      <c r="A16" s="5">
        <v>15</v>
      </c>
      <c r="B16" s="5"/>
      <c r="C16" s="5"/>
      <c r="D16" s="5"/>
      <c r="E16" s="5"/>
    </row>
    <row r="17" spans="1:5">
      <c r="A17" s="5">
        <v>16</v>
      </c>
      <c r="B17" s="5"/>
      <c r="C17" s="5"/>
      <c r="D17" s="5"/>
      <c r="E17" s="5"/>
    </row>
    <row r="18" spans="1:5">
      <c r="A18" s="5">
        <v>17</v>
      </c>
      <c r="B18" s="5"/>
      <c r="C18" s="5"/>
      <c r="D18" s="5"/>
      <c r="E18" s="5"/>
    </row>
    <row r="19" spans="1:5">
      <c r="A19" s="5">
        <v>18</v>
      </c>
      <c r="B19" s="5"/>
      <c r="C19" s="5"/>
      <c r="D19" s="5"/>
      <c r="E19" s="5"/>
    </row>
    <row r="20" spans="1:5">
      <c r="A20" s="5">
        <v>19</v>
      </c>
      <c r="B20" s="5"/>
      <c r="C20" s="5"/>
      <c r="D20" s="5"/>
      <c r="E20" s="5"/>
    </row>
    <row r="21" spans="1:5">
      <c r="A21" s="5">
        <v>20</v>
      </c>
      <c r="B21" s="5"/>
      <c r="C21" s="5"/>
      <c r="D21" s="5"/>
      <c r="E21" s="5"/>
    </row>
    <row r="22" spans="1:5">
      <c r="A22" s="5">
        <v>21</v>
      </c>
      <c r="B22" s="5"/>
      <c r="C22" s="5"/>
      <c r="D22" s="5"/>
      <c r="E22" s="5"/>
    </row>
    <row r="23" spans="1:5">
      <c r="A23" s="5">
        <v>22</v>
      </c>
      <c r="B23" s="5"/>
      <c r="C23" s="5"/>
      <c r="D23" s="5"/>
      <c r="E23" s="5"/>
    </row>
    <row r="24" spans="1:5">
      <c r="A24" s="5">
        <v>23</v>
      </c>
      <c r="B24" s="5"/>
      <c r="C24" s="5"/>
      <c r="D24" s="5"/>
      <c r="E24" s="5"/>
    </row>
    <row r="25" spans="1:5">
      <c r="A25" s="5">
        <v>24</v>
      </c>
      <c r="B25" s="5"/>
      <c r="C25" s="5"/>
      <c r="D25" s="5"/>
      <c r="E25" s="5"/>
    </row>
    <row r="26" spans="1:5">
      <c r="A26" s="5">
        <v>25</v>
      </c>
      <c r="B26" s="5"/>
      <c r="C26" s="5"/>
      <c r="D26" s="5"/>
      <c r="E26" s="5"/>
    </row>
    <row r="27" spans="1:5">
      <c r="A27" s="5">
        <v>26</v>
      </c>
      <c r="B27" s="5"/>
      <c r="C27" s="5"/>
      <c r="D27" s="5"/>
      <c r="E27" s="5"/>
    </row>
    <row r="28" spans="1:5">
      <c r="A28" s="5">
        <v>27</v>
      </c>
      <c r="B28" s="5"/>
      <c r="C28" s="5"/>
      <c r="D28" s="5"/>
      <c r="E28" s="5"/>
    </row>
    <row r="29" spans="1:5">
      <c r="A29" s="5">
        <v>28</v>
      </c>
      <c r="B29" s="5"/>
      <c r="C29" s="5"/>
      <c r="D29" s="5"/>
      <c r="E29" s="5"/>
    </row>
    <row r="30" spans="1:5">
      <c r="A30" s="5">
        <v>29</v>
      </c>
      <c r="B30" s="5"/>
      <c r="C30" s="5"/>
      <c r="D30" s="5"/>
      <c r="E30" s="5"/>
    </row>
    <row r="31" spans="1:5">
      <c r="A31" s="5">
        <v>30</v>
      </c>
      <c r="B31" s="5"/>
      <c r="C31" s="5"/>
      <c r="D31" s="5"/>
      <c r="E31" s="5"/>
    </row>
    <row r="32" spans="1:5">
      <c r="A32" s="5">
        <v>31</v>
      </c>
      <c r="B32" s="5"/>
      <c r="C32" s="5"/>
      <c r="D32" s="5"/>
      <c r="E32" s="5"/>
    </row>
    <row r="33" spans="1:5">
      <c r="A33" s="5">
        <v>32</v>
      </c>
      <c r="B33" s="5"/>
      <c r="C33" s="5"/>
      <c r="D33" s="5"/>
      <c r="E33" s="5"/>
    </row>
    <row r="34" spans="1:5">
      <c r="A34" s="5">
        <v>33</v>
      </c>
      <c r="B34" s="5"/>
      <c r="C34" s="5"/>
      <c r="D34" s="5"/>
      <c r="E34" s="5"/>
    </row>
    <row r="35" spans="1:5">
      <c r="A35" s="5">
        <v>34</v>
      </c>
      <c r="B35" s="5"/>
      <c r="C35" s="5"/>
      <c r="D35" s="5"/>
      <c r="E35" s="5"/>
    </row>
    <row r="36" spans="1:5">
      <c r="A36" s="5">
        <v>35</v>
      </c>
      <c r="B36" s="5"/>
      <c r="C36" s="5"/>
      <c r="D36" s="5"/>
      <c r="E36" s="5"/>
    </row>
    <row r="37" spans="1:5">
      <c r="A37" s="5">
        <v>36</v>
      </c>
      <c r="B37" s="5"/>
      <c r="C37" s="5"/>
      <c r="D37" s="5"/>
      <c r="E37" s="5"/>
    </row>
    <row r="38" spans="1:5">
      <c r="A38" s="5">
        <v>37</v>
      </c>
      <c r="B38" s="5"/>
      <c r="C38" s="5"/>
      <c r="D38" s="5"/>
      <c r="E38" s="5"/>
    </row>
    <row r="39" spans="1:5">
      <c r="A39" s="5">
        <v>38</v>
      </c>
      <c r="B39" s="5"/>
      <c r="C39" s="5"/>
      <c r="D39" s="5"/>
      <c r="E39" s="5"/>
    </row>
    <row r="40" spans="1:5">
      <c r="A40" s="5">
        <v>39</v>
      </c>
      <c r="B40" s="5"/>
      <c r="C40" s="5"/>
      <c r="D40" s="5"/>
      <c r="E40" s="5"/>
    </row>
    <row r="41" spans="1:5">
      <c r="A41" s="5">
        <v>40</v>
      </c>
      <c r="B41" s="5"/>
      <c r="C41" s="5"/>
      <c r="D41" s="5"/>
      <c r="E41" s="5"/>
    </row>
    <row r="42" spans="1:5">
      <c r="A42" s="5">
        <v>41</v>
      </c>
      <c r="B42" s="5" t="s">
        <v>336</v>
      </c>
      <c r="C42" s="5"/>
      <c r="D42" s="5"/>
      <c r="E42" s="41">
        <v>43899</v>
      </c>
    </row>
    <row r="43" spans="1:5">
      <c r="A43" s="5">
        <v>42</v>
      </c>
      <c r="B43" s="5" t="s">
        <v>335</v>
      </c>
      <c r="C43" s="5"/>
      <c r="D43" s="5"/>
      <c r="E43" s="41">
        <v>43899</v>
      </c>
    </row>
    <row r="44" spans="1:5">
      <c r="A44" s="5">
        <v>43</v>
      </c>
      <c r="B44" s="5" t="s">
        <v>337</v>
      </c>
      <c r="C44" s="5"/>
      <c r="D44" s="5"/>
      <c r="E44" s="41">
        <v>43899</v>
      </c>
    </row>
    <row r="45" spans="1:5">
      <c r="A45" s="5">
        <v>44</v>
      </c>
      <c r="B45" s="5"/>
      <c r="C45" s="5"/>
      <c r="D45" s="5"/>
      <c r="E45" s="5"/>
    </row>
    <row r="46" spans="1:5">
      <c r="A46" s="5">
        <v>45</v>
      </c>
      <c r="B46" s="5"/>
      <c r="C46" s="5"/>
      <c r="D46" s="5"/>
      <c r="E46" s="5"/>
    </row>
    <row r="47" spans="1:5">
      <c r="A47" s="5">
        <v>46</v>
      </c>
      <c r="B47" s="5"/>
      <c r="C47" s="5"/>
      <c r="D47" s="5"/>
      <c r="E47" s="5"/>
    </row>
    <row r="48" spans="1:5">
      <c r="A48" s="5">
        <v>47</v>
      </c>
      <c r="B48" s="5"/>
      <c r="C48" s="5"/>
      <c r="D48" s="5"/>
      <c r="E48" s="5"/>
    </row>
    <row r="49" spans="1:5">
      <c r="A49" s="5">
        <v>48</v>
      </c>
      <c r="B49" s="5"/>
      <c r="C49" s="5"/>
      <c r="D49" s="5"/>
      <c r="E49" s="5"/>
    </row>
    <row r="50" spans="1:5">
      <c r="A50" s="5">
        <v>49</v>
      </c>
      <c r="B50" s="5"/>
      <c r="C50" s="5"/>
      <c r="D50" s="5"/>
      <c r="E50" s="5"/>
    </row>
    <row r="51" spans="1:5">
      <c r="A51" s="5">
        <v>50</v>
      </c>
      <c r="B51" s="5"/>
      <c r="C51" s="5"/>
      <c r="D51" s="5"/>
      <c r="E51" s="5"/>
    </row>
    <row r="52" spans="1:5">
      <c r="A52" s="5">
        <v>51</v>
      </c>
      <c r="B52" s="5"/>
      <c r="C52" s="5"/>
      <c r="D52" s="5"/>
      <c r="E52" s="5"/>
    </row>
    <row r="53" spans="1:5">
      <c r="A53" s="5">
        <v>52</v>
      </c>
      <c r="B53" s="5"/>
      <c r="C53" s="5"/>
      <c r="D53" s="5"/>
      <c r="E53" s="5"/>
    </row>
    <row r="54" spans="1:5">
      <c r="A54" s="5">
        <v>53</v>
      </c>
      <c r="B54" s="5"/>
      <c r="C54" s="5"/>
      <c r="D54" s="5"/>
      <c r="E54" s="5"/>
    </row>
    <row r="55" spans="1:5">
      <c r="A55" s="5">
        <v>54</v>
      </c>
      <c r="B55" s="5"/>
      <c r="C55" s="5"/>
      <c r="D55" s="5"/>
      <c r="E55" s="5"/>
    </row>
    <row r="56" spans="1:5">
      <c r="A56" s="5">
        <v>55</v>
      </c>
      <c r="B56" s="5"/>
      <c r="C56" s="5"/>
      <c r="D56" s="5"/>
      <c r="E56" s="5"/>
    </row>
    <row r="57" spans="1:5">
      <c r="A57" s="5">
        <v>56</v>
      </c>
      <c r="B57" s="5"/>
      <c r="C57" s="5"/>
      <c r="D57" s="5"/>
      <c r="E57" s="5"/>
    </row>
    <row r="58" spans="1:5">
      <c r="A58" s="5">
        <v>57</v>
      </c>
      <c r="B58" s="5"/>
      <c r="C58" s="5"/>
      <c r="D58" s="5"/>
      <c r="E58" s="5"/>
    </row>
    <row r="59" spans="1:5">
      <c r="A59" s="5">
        <v>58</v>
      </c>
      <c r="B59" s="5"/>
      <c r="C59" s="5"/>
      <c r="D59" s="5"/>
      <c r="E59" s="5"/>
    </row>
    <row r="60" spans="1:5">
      <c r="A60" s="5">
        <v>59</v>
      </c>
      <c r="B60" s="5"/>
      <c r="C60" s="5"/>
      <c r="D60" s="5"/>
      <c r="E60" s="5"/>
    </row>
    <row r="61" spans="1:5">
      <c r="A61" s="5">
        <v>60</v>
      </c>
      <c r="B61" s="5"/>
      <c r="C61" s="5"/>
      <c r="D61" s="5"/>
      <c r="E61" s="5"/>
    </row>
    <row r="62" spans="1:5">
      <c r="A62" s="5">
        <v>61</v>
      </c>
      <c r="B62" s="5"/>
      <c r="C62" s="5"/>
      <c r="D62" s="5"/>
      <c r="E62" s="5"/>
    </row>
    <row r="63" spans="1:5">
      <c r="A63" s="5">
        <v>62</v>
      </c>
      <c r="B63" s="5"/>
      <c r="C63" s="5"/>
      <c r="D63" s="5"/>
      <c r="E63" s="5"/>
    </row>
    <row r="64" spans="1:5">
      <c r="A64" s="5">
        <v>63</v>
      </c>
      <c r="B64" s="5"/>
      <c r="C64" s="5"/>
      <c r="D64" s="5"/>
      <c r="E64" s="5"/>
    </row>
    <row r="65" spans="1:5">
      <c r="A65" s="5">
        <v>64</v>
      </c>
      <c r="B65" s="5"/>
      <c r="C65" s="5"/>
      <c r="D65" s="5"/>
      <c r="E65" s="5"/>
    </row>
    <row r="66" spans="1:5">
      <c r="A66" s="5">
        <v>65</v>
      </c>
      <c r="B66" s="5"/>
      <c r="C66" s="5"/>
      <c r="D66" s="5"/>
      <c r="E66" s="5"/>
    </row>
    <row r="67" spans="1:5">
      <c r="A67" s="5">
        <v>66</v>
      </c>
      <c r="B67" s="5"/>
      <c r="C67" s="5"/>
      <c r="D67" s="5"/>
      <c r="E67" s="5"/>
    </row>
    <row r="68" spans="1:5">
      <c r="A68" s="5">
        <v>67</v>
      </c>
      <c r="B68" s="5"/>
      <c r="C68" s="5"/>
      <c r="D68" s="5"/>
      <c r="E68" s="5"/>
    </row>
    <row r="69" spans="1:5">
      <c r="A69" s="5">
        <v>68</v>
      </c>
      <c r="B69" s="5"/>
      <c r="C69" s="5"/>
      <c r="D69" s="5"/>
      <c r="E69" s="5"/>
    </row>
    <row r="70" spans="1:5">
      <c r="A70" s="5">
        <v>69</v>
      </c>
      <c r="B70" s="5"/>
      <c r="C70" s="5"/>
      <c r="D70" s="5"/>
      <c r="E70" s="5"/>
    </row>
    <row r="71" spans="1:5">
      <c r="A71" s="5">
        <v>70</v>
      </c>
      <c r="B71" s="5"/>
      <c r="C71" s="5"/>
      <c r="D71" s="5"/>
      <c r="E71" s="5"/>
    </row>
    <row r="72" spans="1:5">
      <c r="A72" s="5">
        <v>71</v>
      </c>
      <c r="B72" s="5"/>
      <c r="C72" s="5"/>
      <c r="D72" s="5"/>
      <c r="E72" s="5"/>
    </row>
    <row r="73" spans="1:5">
      <c r="A73" s="5">
        <v>72</v>
      </c>
      <c r="B73" s="5"/>
      <c r="C73" s="5"/>
      <c r="D73" s="5"/>
      <c r="E73" s="5"/>
    </row>
    <row r="74" spans="1:5">
      <c r="A74" s="5">
        <v>73</v>
      </c>
      <c r="B74" s="5"/>
      <c r="C74" s="5"/>
      <c r="D74" s="5"/>
      <c r="E74" s="5"/>
    </row>
    <row r="75" spans="1:5">
      <c r="A75" s="5">
        <v>74</v>
      </c>
      <c r="B75" s="5"/>
      <c r="C75" s="5"/>
      <c r="D75" s="5"/>
      <c r="E75" s="5"/>
    </row>
    <row r="76" spans="1:5">
      <c r="A76" s="5">
        <v>75</v>
      </c>
      <c r="B76" s="5"/>
      <c r="C76" s="5"/>
      <c r="D76" s="5"/>
      <c r="E76" s="5"/>
    </row>
    <row r="77" spans="1:5">
      <c r="A77" s="5">
        <v>76</v>
      </c>
      <c r="B77" s="5"/>
      <c r="C77" s="5"/>
      <c r="D77" s="5"/>
      <c r="E77" s="5"/>
    </row>
    <row r="78" spans="1:5">
      <c r="A78" s="5">
        <v>77</v>
      </c>
      <c r="B78" s="5"/>
      <c r="C78" s="5"/>
      <c r="D78" s="5"/>
      <c r="E78" s="5"/>
    </row>
    <row r="79" spans="1:5">
      <c r="A79" s="5">
        <v>78</v>
      </c>
      <c r="B79" s="5"/>
      <c r="C79" s="5"/>
      <c r="D79" s="5"/>
      <c r="E79" s="5"/>
    </row>
    <row r="80" spans="1:5">
      <c r="A80" s="5">
        <v>79</v>
      </c>
      <c r="B80" s="5"/>
      <c r="C80" s="5"/>
      <c r="D80" s="5"/>
      <c r="E80" s="5"/>
    </row>
    <row r="81" spans="1:5">
      <c r="A81" s="5">
        <v>80</v>
      </c>
      <c r="B81" s="5"/>
      <c r="C81" s="5"/>
      <c r="D81" s="5"/>
      <c r="E81" s="5"/>
    </row>
    <row r="82" spans="1:5">
      <c r="A82" s="5">
        <v>81</v>
      </c>
      <c r="B82" s="5"/>
      <c r="C82" s="5"/>
      <c r="D82" s="5"/>
      <c r="E82" s="5"/>
    </row>
    <row r="83" spans="1:5">
      <c r="A83" s="5">
        <v>82</v>
      </c>
      <c r="B83" s="5"/>
      <c r="C83" s="5"/>
      <c r="D83" s="5"/>
      <c r="E83" s="5"/>
    </row>
    <row r="84" spans="1:5">
      <c r="A84" s="5">
        <v>83</v>
      </c>
      <c r="B84" s="5"/>
      <c r="C84" s="5"/>
      <c r="D84" s="5"/>
      <c r="E84" s="5"/>
    </row>
    <row r="85" spans="1:5">
      <c r="A85" s="5">
        <v>84</v>
      </c>
      <c r="B85" s="5"/>
      <c r="C85" s="5"/>
      <c r="D85" s="5"/>
      <c r="E85" s="5"/>
    </row>
    <row r="86" spans="1:5">
      <c r="A86" s="5">
        <v>85</v>
      </c>
      <c r="B86" s="5"/>
      <c r="C86" s="5"/>
      <c r="D86" s="5"/>
      <c r="E86" s="5"/>
    </row>
    <row r="87" spans="1:5">
      <c r="A87" s="5">
        <v>86</v>
      </c>
      <c r="B87" s="5"/>
      <c r="C87" s="5"/>
      <c r="D87" s="5"/>
      <c r="E87" s="5"/>
    </row>
    <row r="88" spans="1:5">
      <c r="A88" s="5">
        <v>87</v>
      </c>
      <c r="B88" s="5"/>
      <c r="C88" s="5"/>
      <c r="D88" s="5"/>
      <c r="E88" s="5"/>
    </row>
    <row r="89" spans="1:5">
      <c r="A89" s="5">
        <v>88</v>
      </c>
      <c r="B89" s="5"/>
      <c r="C89" s="5"/>
      <c r="D89" s="5"/>
      <c r="E89" s="5"/>
    </row>
    <row r="90" spans="1:5">
      <c r="A90" s="5">
        <v>89</v>
      </c>
      <c r="B90" s="5"/>
      <c r="C90" s="5"/>
      <c r="D90" s="5"/>
      <c r="E90" s="5"/>
    </row>
    <row r="91" spans="1:5">
      <c r="A91" s="5">
        <v>90</v>
      </c>
      <c r="B91" s="5"/>
      <c r="C91" s="5"/>
      <c r="D91" s="5"/>
      <c r="E91" s="5"/>
    </row>
    <row r="92" spans="1:5">
      <c r="A92" s="5">
        <v>91</v>
      </c>
      <c r="B92" s="5"/>
      <c r="C92" s="5"/>
      <c r="D92" s="5"/>
      <c r="E92" s="5"/>
    </row>
    <row r="93" spans="1:5">
      <c r="A93" s="5">
        <v>92</v>
      </c>
      <c r="B93" s="5"/>
      <c r="C93" s="5"/>
      <c r="D93" s="5"/>
      <c r="E93" s="5"/>
    </row>
    <row r="94" spans="1:5">
      <c r="A94" s="5">
        <v>93</v>
      </c>
      <c r="B94" s="5"/>
      <c r="C94" s="5"/>
      <c r="D94" s="5"/>
      <c r="E94" s="5"/>
    </row>
    <row r="95" spans="1:5">
      <c r="A95" s="5">
        <v>94</v>
      </c>
      <c r="B95" s="5"/>
      <c r="C95" s="5"/>
      <c r="D95" s="5"/>
      <c r="E95" s="5"/>
    </row>
    <row r="96" spans="1:5">
      <c r="A96" s="5">
        <v>95</v>
      </c>
      <c r="B96" s="5"/>
      <c r="C96" s="5"/>
      <c r="D96" s="5"/>
      <c r="E96" s="5"/>
    </row>
    <row r="97" spans="1:5">
      <c r="A97" s="5">
        <v>96</v>
      </c>
      <c r="B97" s="5"/>
      <c r="C97" s="5"/>
      <c r="D97" s="5"/>
      <c r="E97" s="5"/>
    </row>
    <row r="98" spans="1:5">
      <c r="A98" s="5">
        <v>97</v>
      </c>
      <c r="B98" s="5"/>
      <c r="C98" s="5"/>
      <c r="D98" s="5"/>
      <c r="E98" s="5"/>
    </row>
    <row r="99" spans="1:5">
      <c r="A99" s="5">
        <v>98</v>
      </c>
      <c r="B99" s="5"/>
      <c r="C99" s="5"/>
      <c r="D99" s="5"/>
      <c r="E99" s="5"/>
    </row>
    <row r="100" spans="1:5">
      <c r="A100" s="5">
        <v>99</v>
      </c>
      <c r="B100" s="5"/>
      <c r="C100" s="5"/>
      <c r="D100" s="5"/>
      <c r="E100" s="5"/>
    </row>
    <row r="101" spans="1:5">
      <c r="A101" s="5">
        <v>100</v>
      </c>
      <c r="B101" s="5"/>
      <c r="C101" s="5"/>
      <c r="D101" s="5"/>
      <c r="E101" s="5"/>
    </row>
    <row r="102" spans="1:5">
      <c r="A102" s="5">
        <v>101</v>
      </c>
      <c r="B102" s="5"/>
      <c r="C102" s="5"/>
      <c r="D102" s="5"/>
      <c r="E102" s="5"/>
    </row>
    <row r="103" spans="1:5">
      <c r="A103" s="5">
        <v>102</v>
      </c>
      <c r="B103" s="5"/>
      <c r="C103" s="5"/>
      <c r="D103" s="5"/>
      <c r="E103" s="5"/>
    </row>
    <row r="104" spans="1:5">
      <c r="A104" s="5">
        <v>103</v>
      </c>
      <c r="B104" s="5"/>
      <c r="C104" s="5"/>
      <c r="D104" s="5"/>
      <c r="E104" s="5"/>
    </row>
    <row r="105" spans="1:5">
      <c r="A105" s="5">
        <v>104</v>
      </c>
      <c r="B105" s="5"/>
      <c r="C105" s="5"/>
      <c r="D105" s="5"/>
      <c r="E105" s="5"/>
    </row>
    <row r="106" spans="1:5">
      <c r="A106" s="5">
        <v>105</v>
      </c>
      <c r="B106" s="5"/>
      <c r="C106" s="5"/>
      <c r="D106" s="5"/>
      <c r="E106" s="5"/>
    </row>
    <row r="107" spans="1:5">
      <c r="A107" s="5">
        <v>106</v>
      </c>
      <c r="B107" s="5"/>
      <c r="C107" s="5"/>
      <c r="D107" s="5"/>
      <c r="E107" s="5"/>
    </row>
    <row r="108" spans="1:5">
      <c r="A108" s="5">
        <v>107</v>
      </c>
      <c r="B108" s="5"/>
      <c r="C108" s="5"/>
      <c r="D108" s="5"/>
      <c r="E108" s="5"/>
    </row>
    <row r="109" spans="1:5">
      <c r="A109" s="5">
        <v>108</v>
      </c>
      <c r="B109" s="5"/>
      <c r="C109" s="5"/>
      <c r="D109" s="5"/>
      <c r="E109" s="5"/>
    </row>
    <row r="110" spans="1:5">
      <c r="A110" s="5">
        <v>109</v>
      </c>
      <c r="B110" s="5"/>
      <c r="C110" s="5"/>
      <c r="D110" s="5"/>
      <c r="E110" s="5"/>
    </row>
    <row r="111" spans="1:5">
      <c r="A111" s="5">
        <v>110</v>
      </c>
      <c r="B111" s="5"/>
      <c r="C111" s="5"/>
      <c r="D111" s="5"/>
      <c r="E111" s="5"/>
    </row>
    <row r="112" spans="1:5">
      <c r="A112" s="5">
        <v>111</v>
      </c>
      <c r="B112" s="5"/>
      <c r="C112" s="5"/>
      <c r="D112" s="5"/>
      <c r="E112" s="5"/>
    </row>
    <row r="113" spans="1:5">
      <c r="A113" s="5">
        <v>112</v>
      </c>
      <c r="B113" s="5"/>
      <c r="C113" s="5"/>
      <c r="D113" s="5"/>
      <c r="E113" s="5"/>
    </row>
    <row r="114" spans="1:5">
      <c r="A114" s="5">
        <v>113</v>
      </c>
      <c r="B114" s="5"/>
      <c r="C114" s="5"/>
      <c r="D114" s="5"/>
      <c r="E114" s="5"/>
    </row>
    <row r="115" spans="1:5">
      <c r="A115" s="5">
        <v>114</v>
      </c>
      <c r="B115" s="5"/>
      <c r="C115" s="5"/>
      <c r="D115" s="5"/>
      <c r="E115" s="5"/>
    </row>
    <row r="116" spans="1:5">
      <c r="A116" s="5">
        <v>115</v>
      </c>
      <c r="B116" s="5"/>
      <c r="C116" s="5"/>
      <c r="D116" s="5"/>
      <c r="E116" s="5"/>
    </row>
    <row r="117" spans="1:5">
      <c r="A117" s="5">
        <v>116</v>
      </c>
      <c r="B117" s="5"/>
      <c r="C117" s="5"/>
      <c r="D117" s="5"/>
      <c r="E117" s="5"/>
    </row>
    <row r="118" spans="1:5">
      <c r="A118" s="5">
        <v>117</v>
      </c>
      <c r="B118" s="5"/>
      <c r="C118" s="5"/>
      <c r="D118" s="5"/>
      <c r="E118" s="5"/>
    </row>
    <row r="119" spans="1:5">
      <c r="A119" s="5">
        <v>118</v>
      </c>
      <c r="B119" s="5"/>
      <c r="C119" s="5"/>
      <c r="D119" s="5"/>
      <c r="E119" s="5"/>
    </row>
    <row r="120" spans="1:5">
      <c r="A120" s="5">
        <v>119</v>
      </c>
      <c r="B120" s="5"/>
      <c r="C120" s="5"/>
      <c r="D120" s="5"/>
      <c r="E120" s="5"/>
    </row>
    <row r="121" spans="1:5">
      <c r="A121" s="5">
        <v>120</v>
      </c>
      <c r="B121" s="5"/>
      <c r="C121" s="5"/>
      <c r="D121" s="5"/>
      <c r="E121" s="5"/>
    </row>
    <row r="122" spans="1:5">
      <c r="A122" s="5">
        <v>121</v>
      </c>
      <c r="B122" s="5"/>
      <c r="C122" s="5"/>
      <c r="D122" s="5"/>
      <c r="E122" s="5"/>
    </row>
    <row r="123" spans="1:5">
      <c r="A123" s="5">
        <v>122</v>
      </c>
      <c r="B123" s="5"/>
      <c r="C123" s="5"/>
      <c r="D123" s="5"/>
      <c r="E123" s="5"/>
    </row>
    <row r="124" spans="1:5">
      <c r="A124" s="5">
        <v>123</v>
      </c>
      <c r="B124" s="5"/>
      <c r="C124" s="5"/>
      <c r="D124" s="5"/>
      <c r="E124" s="5"/>
    </row>
    <row r="125" spans="1:5">
      <c r="A125" s="5">
        <v>124</v>
      </c>
      <c r="B125" s="5"/>
      <c r="C125" s="5"/>
      <c r="D125" s="5"/>
      <c r="E125" s="5"/>
    </row>
    <row r="126" spans="1:5">
      <c r="A126" s="5">
        <v>125</v>
      </c>
      <c r="B126" s="5"/>
      <c r="C126" s="5"/>
      <c r="D126" s="5"/>
      <c r="E126" s="5"/>
    </row>
    <row r="127" spans="1:5">
      <c r="A127" s="5">
        <v>126</v>
      </c>
      <c r="B127" s="5"/>
      <c r="C127" s="5"/>
      <c r="D127" s="5"/>
      <c r="E127" s="5"/>
    </row>
    <row r="128" spans="1:5">
      <c r="A128" s="5">
        <v>127</v>
      </c>
      <c r="B128" s="5"/>
      <c r="C128" s="5"/>
      <c r="D128" s="5"/>
      <c r="E128" s="5"/>
    </row>
    <row r="129" spans="1:5">
      <c r="A129" s="5">
        <v>128</v>
      </c>
      <c r="B129" s="5"/>
      <c r="C129" s="5"/>
      <c r="D129" s="5"/>
      <c r="E129" s="5"/>
    </row>
    <row r="130" spans="1:5">
      <c r="A130" s="5">
        <v>129</v>
      </c>
      <c r="B130" s="5"/>
      <c r="C130" s="5"/>
      <c r="D130" s="5"/>
      <c r="E130" s="5"/>
    </row>
    <row r="131" spans="1:5">
      <c r="A131" s="5">
        <v>130</v>
      </c>
      <c r="B131" s="5"/>
      <c r="C131" s="5"/>
      <c r="D131" s="5"/>
      <c r="E131" s="5"/>
    </row>
    <row r="132" spans="1:5">
      <c r="A132" s="5">
        <v>131</v>
      </c>
      <c r="B132" s="5"/>
      <c r="C132" s="5"/>
      <c r="D132" s="5"/>
      <c r="E132" s="5"/>
    </row>
    <row r="133" spans="1:5">
      <c r="A133" s="5">
        <v>132</v>
      </c>
      <c r="B133" s="5"/>
      <c r="C133" s="5"/>
      <c r="D133" s="5"/>
      <c r="E133" s="5"/>
    </row>
    <row r="134" spans="1:5">
      <c r="A134" s="5">
        <v>133</v>
      </c>
      <c r="B134" s="5"/>
      <c r="C134" s="5"/>
      <c r="D134" s="5"/>
      <c r="E134" s="5"/>
    </row>
    <row r="135" spans="1:5">
      <c r="A135" s="5">
        <v>134</v>
      </c>
      <c r="B135" s="5"/>
      <c r="C135" s="5"/>
      <c r="D135" s="5"/>
      <c r="E135" s="5"/>
    </row>
    <row r="136" spans="1:5">
      <c r="A136" s="5">
        <v>135</v>
      </c>
      <c r="B136" s="5"/>
      <c r="C136" s="5"/>
      <c r="D136" s="5"/>
      <c r="E136" s="5"/>
    </row>
    <row r="137" spans="1:5">
      <c r="A137" s="5">
        <v>136</v>
      </c>
      <c r="B137" s="5"/>
      <c r="C137" s="5"/>
      <c r="D137" s="5"/>
      <c r="E137" s="5"/>
    </row>
    <row r="138" spans="1:5">
      <c r="A138" s="5">
        <v>137</v>
      </c>
      <c r="B138" s="5"/>
      <c r="C138" s="5"/>
      <c r="D138" s="5"/>
      <c r="E138" s="5"/>
    </row>
    <row r="139" spans="1:5">
      <c r="A139" s="5">
        <v>138</v>
      </c>
      <c r="B139" s="5"/>
      <c r="C139" s="5"/>
      <c r="D139" s="5"/>
      <c r="E139" s="5"/>
    </row>
    <row r="140" spans="1:5">
      <c r="A140" s="5">
        <v>139</v>
      </c>
      <c r="B140" s="5"/>
      <c r="C140" s="5"/>
      <c r="D140" s="5"/>
      <c r="E140" s="5"/>
    </row>
    <row r="141" spans="1:5">
      <c r="A141" s="5">
        <v>140</v>
      </c>
      <c r="B141" s="5"/>
      <c r="C141" s="5"/>
      <c r="D141" s="5"/>
      <c r="E141" s="5"/>
    </row>
    <row r="144" spans="1:5">
      <c r="A144" s="236" t="s">
        <v>338</v>
      </c>
      <c r="B144" s="236"/>
      <c r="C144" s="236"/>
      <c r="D144" s="236" t="s">
        <v>118</v>
      </c>
      <c r="E144" s="236"/>
    </row>
    <row r="145" spans="1:5">
      <c r="A145" s="236"/>
      <c r="B145" s="236"/>
      <c r="C145" s="236"/>
      <c r="D145" s="236" t="s">
        <v>342</v>
      </c>
      <c r="E145" s="236"/>
    </row>
    <row r="146" spans="1:5">
      <c r="A146" s="236" t="s">
        <v>339</v>
      </c>
      <c r="B146" s="236"/>
      <c r="C146" s="236"/>
      <c r="D146" s="236" t="s">
        <v>340</v>
      </c>
      <c r="E146" s="236"/>
    </row>
    <row r="147" spans="1:5">
      <c r="A147" s="236"/>
      <c r="B147" s="236"/>
      <c r="C147" s="236"/>
      <c r="D147" s="236" t="s">
        <v>341</v>
      </c>
      <c r="E147" s="236"/>
    </row>
  </sheetData>
  <mergeCells count="6">
    <mergeCell ref="A144:C145"/>
    <mergeCell ref="A146:C147"/>
    <mergeCell ref="D144:E144"/>
    <mergeCell ref="D145:E145"/>
    <mergeCell ref="D146:E146"/>
    <mergeCell ref="D147:E14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391A-3BD6-498E-9780-5A750DBC60CF}">
  <dimension ref="A1:B6"/>
  <sheetViews>
    <sheetView zoomScale="250" zoomScaleNormal="250" workbookViewId="0">
      <selection activeCell="A7" sqref="A7"/>
    </sheetView>
  </sheetViews>
  <sheetFormatPr defaultRowHeight="13.5"/>
  <sheetData>
    <row r="1" spans="1:2">
      <c r="A1">
        <v>303</v>
      </c>
      <c r="B1" t="s">
        <v>553</v>
      </c>
    </row>
    <row r="2" spans="1:2">
      <c r="A2">
        <v>20</v>
      </c>
      <c r="B2" t="s">
        <v>553</v>
      </c>
    </row>
    <row r="3" spans="1:2">
      <c r="A3">
        <f>A1/A2</f>
        <v>15.15</v>
      </c>
      <c r="B3" t="s">
        <v>430</v>
      </c>
    </row>
    <row r="5" spans="1:2">
      <c r="A5">
        <v>10</v>
      </c>
      <c r="B5" t="s">
        <v>553</v>
      </c>
    </row>
    <row r="6" spans="1:2">
      <c r="A6">
        <f>A1/A5</f>
        <v>30.3</v>
      </c>
      <c r="B6" t="s">
        <v>430</v>
      </c>
    </row>
  </sheetData>
  <phoneticPr fontId="3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253B-BB6B-4159-BBC3-63F978B4500E}">
  <dimension ref="A1:D14"/>
  <sheetViews>
    <sheetView topLeftCell="A4" zoomScale="170" zoomScaleNormal="170" workbookViewId="0">
      <selection activeCell="D13" sqref="D13"/>
    </sheetView>
  </sheetViews>
  <sheetFormatPr defaultColWidth="9" defaultRowHeight="13.5"/>
  <cols>
    <col min="1" max="16384" width="9" style="9"/>
  </cols>
  <sheetData>
    <row r="1" spans="1:4" ht="17.25">
      <c r="A1" s="340" t="s">
        <v>380</v>
      </c>
      <c r="B1" s="340"/>
      <c r="C1" s="340"/>
      <c r="D1" s="340"/>
    </row>
    <row r="2" spans="1:4">
      <c r="A2" s="18" t="s">
        <v>373</v>
      </c>
      <c r="B2" s="18" t="s">
        <v>374</v>
      </c>
      <c r="C2" s="18" t="s">
        <v>375</v>
      </c>
      <c r="D2" s="18" t="s">
        <v>54</v>
      </c>
    </row>
    <row r="3" spans="1:4">
      <c r="A3" s="18" t="s">
        <v>376</v>
      </c>
      <c r="B3" s="18">
        <v>6</v>
      </c>
      <c r="C3" s="18">
        <v>3750</v>
      </c>
      <c r="D3" s="48">
        <f>C3/B3</f>
        <v>625</v>
      </c>
    </row>
    <row r="4" spans="1:4">
      <c r="A4" s="18" t="s">
        <v>377</v>
      </c>
      <c r="B4" s="18">
        <v>12</v>
      </c>
      <c r="C4" s="18">
        <v>3750</v>
      </c>
      <c r="D4" s="48">
        <f t="shared" ref="D4:D6" si="0">C4/B4</f>
        <v>312.5</v>
      </c>
    </row>
    <row r="5" spans="1:4">
      <c r="A5" s="18" t="s">
        <v>378</v>
      </c>
      <c r="B5" s="18">
        <v>15</v>
      </c>
      <c r="C5" s="18">
        <v>3750</v>
      </c>
      <c r="D5" s="48">
        <f t="shared" si="0"/>
        <v>250</v>
      </c>
    </row>
    <row r="6" spans="1:4">
      <c r="A6" s="18" t="s">
        <v>379</v>
      </c>
      <c r="B6" s="18">
        <v>24</v>
      </c>
      <c r="C6" s="18">
        <v>3750</v>
      </c>
      <c r="D6" s="48">
        <f t="shared" si="0"/>
        <v>156.25</v>
      </c>
    </row>
    <row r="7" spans="1:4">
      <c r="A7" s="342" t="s">
        <v>382</v>
      </c>
      <c r="B7" s="342"/>
      <c r="C7" s="342"/>
      <c r="D7" s="342"/>
    </row>
    <row r="8" spans="1:4" ht="15.75">
      <c r="A8" s="341" t="s">
        <v>381</v>
      </c>
      <c r="B8" s="341"/>
      <c r="C8" s="341"/>
      <c r="D8" s="341"/>
    </row>
    <row r="9" spans="1:4">
      <c r="A9" s="18" t="s">
        <v>373</v>
      </c>
      <c r="B9" s="18" t="s">
        <v>374</v>
      </c>
      <c r="C9" s="18" t="s">
        <v>375</v>
      </c>
      <c r="D9" s="18" t="s">
        <v>54</v>
      </c>
    </row>
    <row r="10" spans="1:4">
      <c r="A10" s="18" t="s">
        <v>376</v>
      </c>
      <c r="B10" s="18">
        <f>B3*2</f>
        <v>12</v>
      </c>
      <c r="C10" s="18">
        <v>3750</v>
      </c>
      <c r="D10" s="48">
        <f>C10/B10</f>
        <v>312.5</v>
      </c>
    </row>
    <row r="11" spans="1:4">
      <c r="A11" s="18" t="s">
        <v>377</v>
      </c>
      <c r="B11" s="18">
        <f t="shared" ref="B11:B13" si="1">B4*2</f>
        <v>24</v>
      </c>
      <c r="C11" s="18">
        <v>3750</v>
      </c>
      <c r="D11" s="48">
        <f t="shared" ref="D11:D13" si="2">C11/B11</f>
        <v>156.25</v>
      </c>
    </row>
    <row r="12" spans="1:4">
      <c r="A12" s="18" t="s">
        <v>378</v>
      </c>
      <c r="B12" s="18">
        <f t="shared" si="1"/>
        <v>30</v>
      </c>
      <c r="C12" s="18">
        <v>3750</v>
      </c>
      <c r="D12" s="48">
        <f t="shared" si="2"/>
        <v>125</v>
      </c>
    </row>
    <row r="13" spans="1:4">
      <c r="A13" s="18" t="s">
        <v>379</v>
      </c>
      <c r="B13" s="18">
        <f t="shared" si="1"/>
        <v>48</v>
      </c>
      <c r="C13" s="18">
        <v>3750</v>
      </c>
      <c r="D13" s="48">
        <f t="shared" si="2"/>
        <v>78.125</v>
      </c>
    </row>
    <row r="14" spans="1:4">
      <c r="A14" s="343" t="s">
        <v>383</v>
      </c>
      <c r="B14" s="343"/>
      <c r="C14" s="343"/>
      <c r="D14" s="343"/>
    </row>
  </sheetData>
  <mergeCells count="4">
    <mergeCell ref="A1:D1"/>
    <mergeCell ref="A8:D8"/>
    <mergeCell ref="A7:D7"/>
    <mergeCell ref="A14:D14"/>
  </mergeCells>
  <phoneticPr fontId="3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E0DC-5DBE-4614-9145-1AA828DC56F8}">
  <dimension ref="A1:G70"/>
  <sheetViews>
    <sheetView topLeftCell="C56" zoomScale="130" zoomScaleNormal="130" workbookViewId="0">
      <selection activeCell="F70" sqref="F70"/>
    </sheetView>
  </sheetViews>
  <sheetFormatPr defaultRowHeight="13.5"/>
  <cols>
    <col min="1" max="2" width="9.625" bestFit="1" customWidth="1"/>
    <col min="3" max="4" width="11.625" bestFit="1" customWidth="1"/>
    <col min="5" max="5" width="12.625" bestFit="1" customWidth="1"/>
    <col min="6" max="7" width="9.625" bestFit="1" customWidth="1"/>
  </cols>
  <sheetData>
    <row r="1" spans="1:7" ht="63.75">
      <c r="A1" s="344" t="s">
        <v>384</v>
      </c>
      <c r="B1" s="344"/>
      <c r="C1" s="344"/>
      <c r="D1" s="344"/>
      <c r="E1" s="344"/>
      <c r="F1" s="344"/>
      <c r="G1" s="344"/>
    </row>
    <row r="2" spans="1:7">
      <c r="A2" s="49" t="s">
        <v>72</v>
      </c>
      <c r="B2" s="50" t="s">
        <v>128</v>
      </c>
      <c r="C2" s="50" t="s">
        <v>147</v>
      </c>
      <c r="D2" s="51" t="s">
        <v>385</v>
      </c>
      <c r="E2" s="52" t="s">
        <v>386</v>
      </c>
      <c r="F2" s="53" t="s">
        <v>66</v>
      </c>
      <c r="G2" s="50" t="s">
        <v>387</v>
      </c>
    </row>
    <row r="3" spans="1:7">
      <c r="A3" s="54" t="s">
        <v>153</v>
      </c>
      <c r="B3" s="10">
        <v>0</v>
      </c>
      <c r="C3" s="55">
        <v>140</v>
      </c>
      <c r="D3" s="14">
        <v>104406194</v>
      </c>
      <c r="E3" s="14">
        <v>13901510</v>
      </c>
      <c r="F3" s="14">
        <v>10430</v>
      </c>
      <c r="G3" s="14">
        <v>9870</v>
      </c>
    </row>
    <row r="4" spans="1:7">
      <c r="A4" s="54" t="s">
        <v>152</v>
      </c>
      <c r="B4" s="10">
        <v>0</v>
      </c>
      <c r="C4" s="10">
        <v>160</v>
      </c>
      <c r="D4" s="14">
        <v>197441706</v>
      </c>
      <c r="E4" s="14">
        <v>33480859</v>
      </c>
      <c r="F4" s="14">
        <v>13520</v>
      </c>
      <c r="G4" s="14">
        <v>12880</v>
      </c>
    </row>
    <row r="5" spans="1:7">
      <c r="A5" s="54" t="s">
        <v>154</v>
      </c>
      <c r="B5" s="10">
        <v>0</v>
      </c>
      <c r="C5" s="10">
        <v>160</v>
      </c>
      <c r="D5" s="14">
        <v>197441706</v>
      </c>
      <c r="E5" s="14">
        <v>33480859</v>
      </c>
      <c r="F5" s="14">
        <v>13520</v>
      </c>
      <c r="G5" s="14">
        <v>12880</v>
      </c>
    </row>
    <row r="6" spans="1:7">
      <c r="A6" s="54" t="s">
        <v>75</v>
      </c>
      <c r="B6" s="10">
        <v>0</v>
      </c>
      <c r="C6" s="10">
        <v>160</v>
      </c>
      <c r="D6" s="14">
        <v>161126100</v>
      </c>
      <c r="E6" s="14">
        <v>26315943</v>
      </c>
      <c r="F6" s="14">
        <v>13520</v>
      </c>
      <c r="G6" s="14">
        <v>12880</v>
      </c>
    </row>
    <row r="7" spans="1:7">
      <c r="A7" s="54" t="s">
        <v>76</v>
      </c>
      <c r="B7" s="10">
        <v>0</v>
      </c>
      <c r="C7" s="10">
        <v>160</v>
      </c>
      <c r="D7" s="14">
        <v>197441706</v>
      </c>
      <c r="E7" s="14">
        <v>33480859</v>
      </c>
      <c r="F7" s="14">
        <v>13520</v>
      </c>
      <c r="G7" s="14">
        <v>12880</v>
      </c>
    </row>
    <row r="8" spans="1:7">
      <c r="A8" s="54" t="s">
        <v>151</v>
      </c>
      <c r="B8" s="10">
        <v>0</v>
      </c>
      <c r="C8" s="10">
        <v>160</v>
      </c>
      <c r="D8" s="14">
        <v>197441706</v>
      </c>
      <c r="E8" s="14">
        <v>33480859</v>
      </c>
      <c r="F8" s="14">
        <v>13520</v>
      </c>
      <c r="G8" s="14">
        <v>12880</v>
      </c>
    </row>
    <row r="9" spans="1:7">
      <c r="A9" s="54" t="s">
        <v>83</v>
      </c>
      <c r="B9" s="10">
        <v>0</v>
      </c>
      <c r="C9" s="10">
        <v>160</v>
      </c>
      <c r="D9" s="14">
        <v>197441706</v>
      </c>
      <c r="E9" s="14">
        <v>33480859</v>
      </c>
      <c r="F9" s="14">
        <v>13520</v>
      </c>
      <c r="G9" s="14">
        <v>12880</v>
      </c>
    </row>
    <row r="10" spans="1:7">
      <c r="A10" s="54" t="s">
        <v>157</v>
      </c>
      <c r="B10" s="10">
        <v>0</v>
      </c>
      <c r="C10" s="55">
        <v>120</v>
      </c>
      <c r="D10" s="14">
        <v>87583962</v>
      </c>
      <c r="E10" s="14">
        <v>13137540</v>
      </c>
      <c r="F10" s="14">
        <v>7740</v>
      </c>
      <c r="G10" s="14">
        <v>7260</v>
      </c>
    </row>
    <row r="11" spans="1:7">
      <c r="A11" s="54" t="s">
        <v>149</v>
      </c>
      <c r="B11" s="10">
        <v>0</v>
      </c>
      <c r="C11" s="10">
        <v>160</v>
      </c>
      <c r="D11" s="14">
        <v>197441706</v>
      </c>
      <c r="E11" s="14">
        <v>33480859</v>
      </c>
      <c r="F11" s="14">
        <v>13520</v>
      </c>
      <c r="G11" s="14">
        <v>12880</v>
      </c>
    </row>
    <row r="12" spans="1:7">
      <c r="A12" s="54" t="s">
        <v>74</v>
      </c>
      <c r="B12" s="10">
        <v>0</v>
      </c>
      <c r="C12" s="55">
        <v>140</v>
      </c>
      <c r="D12" s="14">
        <v>74141717</v>
      </c>
      <c r="E12" s="14">
        <v>13901510</v>
      </c>
      <c r="F12" s="14">
        <v>10430</v>
      </c>
      <c r="G12" s="14">
        <v>9870</v>
      </c>
    </row>
    <row r="13" spans="1:7">
      <c r="A13" s="54" t="s">
        <v>158</v>
      </c>
      <c r="B13" s="10">
        <v>0</v>
      </c>
      <c r="C13" s="10">
        <v>160</v>
      </c>
      <c r="D13" s="14">
        <v>197441706</v>
      </c>
      <c r="E13" s="14">
        <v>33480859</v>
      </c>
      <c r="F13" s="14">
        <v>13520</v>
      </c>
      <c r="G13" s="14">
        <v>12880</v>
      </c>
    </row>
    <row r="14" spans="1:7">
      <c r="A14" s="54" t="s">
        <v>148</v>
      </c>
      <c r="B14" s="10">
        <v>0</v>
      </c>
      <c r="C14" s="10">
        <v>160</v>
      </c>
      <c r="D14" s="14">
        <v>197441706</v>
      </c>
      <c r="E14" s="14">
        <v>33480859</v>
      </c>
      <c r="F14" s="14">
        <v>13520</v>
      </c>
      <c r="G14" s="14">
        <v>12880</v>
      </c>
    </row>
    <row r="15" spans="1:7">
      <c r="A15" s="54" t="s">
        <v>150</v>
      </c>
      <c r="B15" s="10">
        <v>0</v>
      </c>
      <c r="C15" s="10">
        <v>160</v>
      </c>
      <c r="D15" s="14">
        <v>197441706</v>
      </c>
      <c r="E15" s="14">
        <v>33480859</v>
      </c>
      <c r="F15" s="14">
        <v>13520</v>
      </c>
      <c r="G15" s="14">
        <v>12880</v>
      </c>
    </row>
    <row r="16" spans="1:7">
      <c r="A16" s="54" t="s">
        <v>159</v>
      </c>
      <c r="B16" s="10">
        <v>0</v>
      </c>
      <c r="C16" s="10">
        <v>160</v>
      </c>
      <c r="D16" s="14">
        <v>197441706</v>
      </c>
      <c r="E16" s="14">
        <v>33480859</v>
      </c>
      <c r="F16" s="14">
        <v>13520</v>
      </c>
      <c r="G16" s="14">
        <v>12880</v>
      </c>
    </row>
    <row r="17" spans="1:7">
      <c r="A17" s="54" t="s">
        <v>77</v>
      </c>
      <c r="B17" s="10">
        <v>0</v>
      </c>
      <c r="C17" s="10">
        <v>160</v>
      </c>
      <c r="D17" s="14">
        <v>197441706</v>
      </c>
      <c r="E17" s="14">
        <v>33480859</v>
      </c>
      <c r="F17" s="14">
        <v>13520</v>
      </c>
      <c r="G17" s="14">
        <v>12880</v>
      </c>
    </row>
    <row r="18" spans="1:7">
      <c r="A18" s="54" t="s">
        <v>78</v>
      </c>
      <c r="B18" s="10">
        <v>0</v>
      </c>
      <c r="C18" s="10">
        <v>160</v>
      </c>
      <c r="D18" s="14">
        <v>161126100</v>
      </c>
      <c r="E18" s="14">
        <v>26315943</v>
      </c>
      <c r="F18" s="14">
        <v>13520</v>
      </c>
      <c r="G18" s="14">
        <v>12880</v>
      </c>
    </row>
    <row r="19" spans="1:7">
      <c r="A19" s="54" t="s">
        <v>156</v>
      </c>
      <c r="B19" s="10">
        <v>0</v>
      </c>
      <c r="C19" s="55">
        <v>40</v>
      </c>
      <c r="D19" s="14">
        <v>666800000</v>
      </c>
      <c r="E19" s="14">
        <v>166700000</v>
      </c>
      <c r="F19" s="14">
        <v>980</v>
      </c>
      <c r="G19" s="14">
        <v>820</v>
      </c>
    </row>
    <row r="20" spans="1:7">
      <c r="A20" s="54" t="s">
        <v>155</v>
      </c>
      <c r="B20" s="10">
        <v>0</v>
      </c>
      <c r="C20" s="55">
        <v>40</v>
      </c>
      <c r="D20" s="14">
        <v>666800000</v>
      </c>
      <c r="E20" s="14">
        <v>166700000</v>
      </c>
      <c r="F20" s="14">
        <v>980</v>
      </c>
      <c r="G20" s="14">
        <v>820</v>
      </c>
    </row>
    <row r="21" spans="1:7">
      <c r="A21" s="56" t="s">
        <v>388</v>
      </c>
      <c r="B21" s="12"/>
      <c r="C21" s="12">
        <f>SUM(C3:C20)</f>
        <v>2560</v>
      </c>
      <c r="D21" s="29">
        <f>SUM(D3:D20)</f>
        <v>4093842839</v>
      </c>
      <c r="E21" s="57">
        <f t="shared" ref="E21:G21" si="0">SUM(E3:E20)</f>
        <v>795261895</v>
      </c>
      <c r="F21" s="58">
        <f t="shared" si="0"/>
        <v>206320</v>
      </c>
      <c r="G21" s="12">
        <f t="shared" si="0"/>
        <v>196080</v>
      </c>
    </row>
    <row r="22" spans="1:7">
      <c r="A22" s="345" t="s">
        <v>531</v>
      </c>
      <c r="B22" s="345"/>
      <c r="C22" s="77">
        <f>C21/365</f>
        <v>7.0136986301369859</v>
      </c>
      <c r="D22" s="67" t="s">
        <v>389</v>
      </c>
      <c r="E22" s="67" t="s">
        <v>390</v>
      </c>
      <c r="F22" s="67" t="s">
        <v>391</v>
      </c>
      <c r="G22" s="67">
        <f>F21-G21</f>
        <v>10240</v>
      </c>
    </row>
    <row r="23" spans="1:7">
      <c r="E23" t="s">
        <v>1079</v>
      </c>
      <c r="F23" t="s">
        <v>1078</v>
      </c>
    </row>
    <row r="26" spans="1:7" ht="47.25">
      <c r="A26" s="346" t="s">
        <v>532</v>
      </c>
      <c r="B26" s="346"/>
      <c r="C26" s="346"/>
      <c r="D26" s="346"/>
      <c r="E26" s="346"/>
      <c r="F26" s="346"/>
      <c r="G26" s="346"/>
    </row>
    <row r="27" spans="1:7">
      <c r="A27" s="49" t="s">
        <v>72</v>
      </c>
      <c r="B27" s="50" t="s">
        <v>128</v>
      </c>
      <c r="C27" s="50" t="s">
        <v>147</v>
      </c>
      <c r="D27" s="51" t="s">
        <v>385</v>
      </c>
      <c r="E27" s="52" t="s">
        <v>386</v>
      </c>
      <c r="F27" s="53" t="s">
        <v>66</v>
      </c>
      <c r="G27" s="50" t="s">
        <v>387</v>
      </c>
    </row>
    <row r="28" spans="1:7">
      <c r="A28" s="54" t="s">
        <v>153</v>
      </c>
      <c r="B28" s="10">
        <v>0</v>
      </c>
      <c r="C28" s="55">
        <v>140</v>
      </c>
      <c r="D28" s="14">
        <v>104406194</v>
      </c>
      <c r="E28" s="14">
        <v>13901510</v>
      </c>
      <c r="F28" s="14">
        <v>10430</v>
      </c>
      <c r="G28" s="14">
        <v>9870</v>
      </c>
    </row>
    <row r="29" spans="1:7">
      <c r="A29" s="54" t="s">
        <v>152</v>
      </c>
      <c r="B29" s="10">
        <v>0</v>
      </c>
      <c r="C29" s="10">
        <v>160</v>
      </c>
      <c r="D29" s="14">
        <v>197441706</v>
      </c>
      <c r="E29" s="14">
        <v>33480859</v>
      </c>
      <c r="F29" s="14">
        <v>13520</v>
      </c>
      <c r="G29" s="14">
        <v>12880</v>
      </c>
    </row>
    <row r="30" spans="1:7">
      <c r="A30" s="54" t="s">
        <v>154</v>
      </c>
      <c r="B30" s="10">
        <v>0</v>
      </c>
      <c r="C30" s="10">
        <v>160</v>
      </c>
      <c r="D30" s="14">
        <v>197441706</v>
      </c>
      <c r="E30" s="14">
        <v>33480859</v>
      </c>
      <c r="F30" s="14">
        <v>13520</v>
      </c>
      <c r="G30" s="14">
        <v>12880</v>
      </c>
    </row>
    <row r="31" spans="1:7">
      <c r="A31" s="54" t="s">
        <v>75</v>
      </c>
      <c r="B31" s="10">
        <v>0</v>
      </c>
      <c r="C31" s="10">
        <v>160</v>
      </c>
      <c r="D31" s="14">
        <v>161126100</v>
      </c>
      <c r="E31" s="14">
        <v>26315943</v>
      </c>
      <c r="F31" s="14">
        <v>13520</v>
      </c>
      <c r="G31" s="14">
        <v>12880</v>
      </c>
    </row>
    <row r="32" spans="1:7">
      <c r="A32" s="54" t="s">
        <v>76</v>
      </c>
      <c r="B32" s="10">
        <v>0</v>
      </c>
      <c r="C32" s="10">
        <v>160</v>
      </c>
      <c r="D32" s="14">
        <v>197441706</v>
      </c>
      <c r="E32" s="14">
        <v>33480859</v>
      </c>
      <c r="F32" s="14">
        <v>13520</v>
      </c>
      <c r="G32" s="14">
        <v>12880</v>
      </c>
    </row>
    <row r="33" spans="1:7">
      <c r="A33" s="54" t="s">
        <v>151</v>
      </c>
      <c r="B33" s="10">
        <v>0</v>
      </c>
      <c r="C33" s="10">
        <v>160</v>
      </c>
      <c r="D33" s="14">
        <v>197441706</v>
      </c>
      <c r="E33" s="14">
        <v>33480859</v>
      </c>
      <c r="F33" s="14">
        <v>13520</v>
      </c>
      <c r="G33" s="14">
        <v>12880</v>
      </c>
    </row>
    <row r="34" spans="1:7">
      <c r="A34" s="54" t="s">
        <v>83</v>
      </c>
      <c r="B34" s="10">
        <v>0</v>
      </c>
      <c r="C34" s="10">
        <v>160</v>
      </c>
      <c r="D34" s="14">
        <v>197441706</v>
      </c>
      <c r="E34" s="14">
        <v>33480859</v>
      </c>
      <c r="F34" s="14">
        <v>13520</v>
      </c>
      <c r="G34" s="14">
        <v>12880</v>
      </c>
    </row>
    <row r="35" spans="1:7">
      <c r="A35" s="54" t="s">
        <v>157</v>
      </c>
      <c r="B35" s="10">
        <v>0</v>
      </c>
      <c r="C35" s="55">
        <v>120</v>
      </c>
      <c r="D35" s="14">
        <v>87583962</v>
      </c>
      <c r="E35" s="14">
        <v>13137540</v>
      </c>
      <c r="F35" s="14">
        <v>7740</v>
      </c>
      <c r="G35" s="14">
        <v>7260</v>
      </c>
    </row>
    <row r="36" spans="1:7">
      <c r="A36" s="54" t="s">
        <v>149</v>
      </c>
      <c r="B36" s="10">
        <v>0</v>
      </c>
      <c r="C36" s="10">
        <v>160</v>
      </c>
      <c r="D36" s="14">
        <v>197441706</v>
      </c>
      <c r="E36" s="14">
        <v>33480859</v>
      </c>
      <c r="F36" s="14">
        <v>13520</v>
      </c>
      <c r="G36" s="14">
        <v>12880</v>
      </c>
    </row>
    <row r="37" spans="1:7">
      <c r="A37" s="54" t="s">
        <v>74</v>
      </c>
      <c r="B37" s="10">
        <v>0</v>
      </c>
      <c r="C37" s="55">
        <v>140</v>
      </c>
      <c r="D37" s="14">
        <v>74141717</v>
      </c>
      <c r="E37" s="14">
        <v>13901510</v>
      </c>
      <c r="F37" s="14">
        <v>10430</v>
      </c>
      <c r="G37" s="14">
        <v>9870</v>
      </c>
    </row>
    <row r="38" spans="1:7">
      <c r="A38" s="54" t="s">
        <v>158</v>
      </c>
      <c r="B38" s="10">
        <v>0</v>
      </c>
      <c r="C38" s="10">
        <v>160</v>
      </c>
      <c r="D38" s="14">
        <v>197441706</v>
      </c>
      <c r="E38" s="14">
        <v>33480859</v>
      </c>
      <c r="F38" s="14">
        <v>13520</v>
      </c>
      <c r="G38" s="14">
        <v>12880</v>
      </c>
    </row>
    <row r="39" spans="1:7">
      <c r="A39" s="54" t="s">
        <v>148</v>
      </c>
      <c r="B39" s="10">
        <v>0</v>
      </c>
      <c r="C39" s="10">
        <v>160</v>
      </c>
      <c r="D39" s="14">
        <v>197441706</v>
      </c>
      <c r="E39" s="14">
        <v>33480859</v>
      </c>
      <c r="F39" s="14">
        <v>13520</v>
      </c>
      <c r="G39" s="14">
        <v>12880</v>
      </c>
    </row>
    <row r="40" spans="1:7">
      <c r="A40" s="54" t="s">
        <v>150</v>
      </c>
      <c r="B40" s="10">
        <v>0</v>
      </c>
      <c r="C40" s="10">
        <v>160</v>
      </c>
      <c r="D40" s="14">
        <v>197441706</v>
      </c>
      <c r="E40" s="14">
        <v>33480859</v>
      </c>
      <c r="F40" s="14">
        <v>13520</v>
      </c>
      <c r="G40" s="14">
        <v>12880</v>
      </c>
    </row>
    <row r="41" spans="1:7">
      <c r="A41" s="54" t="s">
        <v>159</v>
      </c>
      <c r="B41" s="10">
        <v>0</v>
      </c>
      <c r="C41" s="10">
        <v>160</v>
      </c>
      <c r="D41" s="14">
        <v>197441706</v>
      </c>
      <c r="E41" s="14">
        <v>33480859</v>
      </c>
      <c r="F41" s="14">
        <v>13520</v>
      </c>
      <c r="G41" s="14">
        <v>12880</v>
      </c>
    </row>
    <row r="42" spans="1:7">
      <c r="A42" s="54" t="s">
        <v>77</v>
      </c>
      <c r="B42" s="10">
        <v>0</v>
      </c>
      <c r="C42" s="10">
        <v>160</v>
      </c>
      <c r="D42" s="14">
        <v>197441706</v>
      </c>
      <c r="E42" s="14">
        <v>33480859</v>
      </c>
      <c r="F42" s="14">
        <v>13520</v>
      </c>
      <c r="G42" s="14">
        <v>12880</v>
      </c>
    </row>
    <row r="43" spans="1:7">
      <c r="A43" s="54" t="s">
        <v>78</v>
      </c>
      <c r="B43" s="10">
        <v>0</v>
      </c>
      <c r="C43" s="10">
        <v>160</v>
      </c>
      <c r="D43" s="14">
        <v>161126100</v>
      </c>
      <c r="E43" s="14">
        <v>26315943</v>
      </c>
      <c r="F43" s="14">
        <v>13520</v>
      </c>
      <c r="G43" s="14">
        <v>12880</v>
      </c>
    </row>
    <row r="44" spans="1:7">
      <c r="A44" s="56" t="s">
        <v>388</v>
      </c>
      <c r="B44" s="12"/>
      <c r="C44" s="12">
        <f>SUM(C28:C43)</f>
        <v>2480</v>
      </c>
      <c r="D44" s="29">
        <f>SUM(D28:D43)</f>
        <v>2760242839</v>
      </c>
      <c r="E44" s="57">
        <f>SUM(E28:E43)</f>
        <v>461861895</v>
      </c>
      <c r="F44" s="58">
        <f>SUM(F28:F43)</f>
        <v>204360</v>
      </c>
      <c r="G44" s="12">
        <f>SUM(G28:G43)</f>
        <v>194440</v>
      </c>
    </row>
    <row r="45" spans="1:7">
      <c r="A45" s="345" t="s">
        <v>531</v>
      </c>
      <c r="B45" s="345"/>
      <c r="C45" s="77"/>
      <c r="D45" s="67" t="s">
        <v>533</v>
      </c>
      <c r="E45" s="67" t="s">
        <v>534</v>
      </c>
      <c r="F45" s="67" t="s">
        <v>535</v>
      </c>
      <c r="G45" s="67" t="s">
        <v>536</v>
      </c>
    </row>
    <row r="47" spans="1:7">
      <c r="A47" s="236" t="s">
        <v>537</v>
      </c>
      <c r="B47" s="236"/>
      <c r="C47" s="236"/>
      <c r="D47" s="236"/>
      <c r="E47">
        <v>200</v>
      </c>
    </row>
    <row r="48" spans="1:7">
      <c r="A48" s="236" t="s">
        <v>538</v>
      </c>
      <c r="B48" s="236"/>
      <c r="C48" s="236"/>
      <c r="D48" s="236"/>
      <c r="E48">
        <f>E44*E47</f>
        <v>92372379000</v>
      </c>
    </row>
    <row r="50" spans="1:7">
      <c r="C50" t="s">
        <v>1080</v>
      </c>
      <c r="D50">
        <v>186875</v>
      </c>
    </row>
    <row r="51" spans="1:7">
      <c r="C51" t="s">
        <v>1081</v>
      </c>
      <c r="D51">
        <f>D44/D50</f>
        <v>14770.530242140469</v>
      </c>
    </row>
    <row r="52" spans="1:7">
      <c r="C52" t="s">
        <v>1082</v>
      </c>
      <c r="D52">
        <v>1</v>
      </c>
    </row>
    <row r="53" spans="1:7">
      <c r="C53" t="s">
        <v>1083</v>
      </c>
      <c r="D53" s="215">
        <f>D51/D52</f>
        <v>14770.530242140469</v>
      </c>
    </row>
    <row r="54" spans="1:7">
      <c r="C54" t="s">
        <v>1084</v>
      </c>
      <c r="D54" s="215">
        <f>D53/30</f>
        <v>492.35100807134893</v>
      </c>
    </row>
    <row r="55" spans="1:7">
      <c r="C55" t="s">
        <v>1085</v>
      </c>
      <c r="D55" s="215">
        <f>D54/12</f>
        <v>41.029250672612413</v>
      </c>
    </row>
    <row r="61" spans="1:7">
      <c r="D61" s="18" t="s">
        <v>1086</v>
      </c>
      <c r="E61" s="18" t="s">
        <v>1087</v>
      </c>
      <c r="F61" s="18" t="s">
        <v>1088</v>
      </c>
    </row>
    <row r="62" spans="1:7">
      <c r="A62" s="54" t="s">
        <v>153</v>
      </c>
      <c r="B62" s="10">
        <v>0</v>
      </c>
      <c r="C62" s="55">
        <v>140</v>
      </c>
      <c r="D62" s="14">
        <v>104406194</v>
      </c>
      <c r="E62" s="14">
        <v>13901510</v>
      </c>
      <c r="F62" s="14">
        <v>10430</v>
      </c>
      <c r="G62" s="14">
        <v>9870</v>
      </c>
    </row>
    <row r="63" spans="1:7">
      <c r="A63" s="54" t="s">
        <v>74</v>
      </c>
      <c r="B63" s="10">
        <v>0</v>
      </c>
      <c r="C63" s="55">
        <v>140</v>
      </c>
      <c r="D63" s="14">
        <v>74141717</v>
      </c>
      <c r="E63" s="14">
        <v>13901510</v>
      </c>
      <c r="F63" s="14">
        <v>10430</v>
      </c>
      <c r="G63" s="14">
        <v>9870</v>
      </c>
    </row>
    <row r="64" spans="1:7">
      <c r="A64" s="54" t="s">
        <v>150</v>
      </c>
      <c r="B64" s="10">
        <v>0</v>
      </c>
      <c r="C64" s="10">
        <v>160</v>
      </c>
      <c r="D64" s="14">
        <v>197441706</v>
      </c>
      <c r="E64" s="14">
        <v>33480859</v>
      </c>
      <c r="F64" s="14">
        <v>13520</v>
      </c>
      <c r="G64" s="14">
        <v>12880</v>
      </c>
    </row>
    <row r="65" spans="3:6">
      <c r="D65">
        <f>SUM(D62:D64)</f>
        <v>375989617</v>
      </c>
      <c r="E65">
        <f t="shared" ref="E65:F65" si="1">SUM(E62:E64)</f>
        <v>61283879</v>
      </c>
      <c r="F65">
        <f t="shared" si="1"/>
        <v>34380</v>
      </c>
    </row>
    <row r="66" spans="3:6">
      <c r="F66" s="216">
        <v>48</v>
      </c>
    </row>
    <row r="67" spans="3:6">
      <c r="F67" s="217">
        <f>F65/F66</f>
        <v>716.25</v>
      </c>
    </row>
    <row r="68" spans="3:6">
      <c r="C68" t="s">
        <v>1089</v>
      </c>
      <c r="F68" s="216">
        <v>15</v>
      </c>
    </row>
    <row r="69" spans="3:6">
      <c r="F69" s="218">
        <f>F67/F68</f>
        <v>47.75</v>
      </c>
    </row>
    <row r="70" spans="3:6">
      <c r="F70" s="219">
        <f>F69/4</f>
        <v>11.9375</v>
      </c>
    </row>
  </sheetData>
  <mergeCells count="6">
    <mergeCell ref="A47:D47"/>
    <mergeCell ref="A48:D48"/>
    <mergeCell ref="A1:G1"/>
    <mergeCell ref="A22:B22"/>
    <mergeCell ref="A26:G26"/>
    <mergeCell ref="A45:B4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5CCD-0883-4703-BEAF-3D6556D97B90}">
  <dimension ref="A1:C61"/>
  <sheetViews>
    <sheetView zoomScale="205" zoomScaleNormal="205" workbookViewId="0">
      <selection activeCell="B55" sqref="B55"/>
    </sheetView>
  </sheetViews>
  <sheetFormatPr defaultRowHeight="13.5"/>
  <cols>
    <col min="1" max="1" width="5.125" bestFit="1" customWidth="1"/>
    <col min="2" max="2" width="11" style="9" bestFit="1" customWidth="1"/>
    <col min="3" max="3" width="5.125" bestFit="1" customWidth="1"/>
  </cols>
  <sheetData>
    <row r="1" spans="1:3">
      <c r="A1" s="347" t="s">
        <v>680</v>
      </c>
      <c r="B1" s="347"/>
      <c r="C1" s="347"/>
    </row>
    <row r="2" spans="1:3">
      <c r="A2" s="21" t="s">
        <v>408</v>
      </c>
      <c r="B2" s="21" t="s">
        <v>676</v>
      </c>
      <c r="C2" s="21" t="s">
        <v>592</v>
      </c>
    </row>
    <row r="3" spans="1:3">
      <c r="A3" s="21">
        <v>1</v>
      </c>
      <c r="B3" s="21" t="s">
        <v>677</v>
      </c>
      <c r="C3" s="21"/>
    </row>
    <row r="4" spans="1:3">
      <c r="A4" s="21">
        <v>2</v>
      </c>
      <c r="B4" s="21" t="s">
        <v>678</v>
      </c>
      <c r="C4" s="21"/>
    </row>
    <row r="5" spans="1:3">
      <c r="A5" s="21">
        <v>3</v>
      </c>
      <c r="B5" s="21" t="s">
        <v>679</v>
      </c>
      <c r="C5" s="21"/>
    </row>
    <row r="6" spans="1:3">
      <c r="A6" s="21">
        <v>4</v>
      </c>
      <c r="B6" s="21" t="s">
        <v>682</v>
      </c>
      <c r="C6" s="21"/>
    </row>
    <row r="7" spans="1:3">
      <c r="A7" s="21">
        <v>5</v>
      </c>
      <c r="B7" s="21" t="s">
        <v>683</v>
      </c>
      <c r="C7" s="21"/>
    </row>
    <row r="8" spans="1:3">
      <c r="A8" s="21">
        <v>6</v>
      </c>
      <c r="B8" s="21" t="s">
        <v>684</v>
      </c>
      <c r="C8" s="21"/>
    </row>
    <row r="9" spans="1:3">
      <c r="A9" s="21">
        <v>7</v>
      </c>
      <c r="B9" s="21" t="s">
        <v>685</v>
      </c>
      <c r="C9" s="21"/>
    </row>
    <row r="10" spans="1:3">
      <c r="A10" s="21">
        <v>8</v>
      </c>
      <c r="B10" s="21" t="s">
        <v>686</v>
      </c>
      <c r="C10" s="21"/>
    </row>
    <row r="11" spans="1:3">
      <c r="A11" s="21">
        <v>9</v>
      </c>
      <c r="B11" s="21" t="s">
        <v>687</v>
      </c>
      <c r="C11" s="21"/>
    </row>
    <row r="12" spans="1:3">
      <c r="A12" s="21">
        <v>10</v>
      </c>
      <c r="B12" s="21" t="s">
        <v>688</v>
      </c>
      <c r="C12" s="21"/>
    </row>
    <row r="13" spans="1:3">
      <c r="A13" s="21">
        <v>11</v>
      </c>
      <c r="B13" s="21" t="s">
        <v>689</v>
      </c>
      <c r="C13" s="21"/>
    </row>
    <row r="14" spans="1:3">
      <c r="A14" s="21">
        <v>12</v>
      </c>
      <c r="B14" s="21" t="s">
        <v>690</v>
      </c>
      <c r="C14" s="21"/>
    </row>
    <row r="15" spans="1:3">
      <c r="A15" s="21">
        <v>13</v>
      </c>
      <c r="B15" s="21" t="s">
        <v>691</v>
      </c>
      <c r="C15" s="21"/>
    </row>
    <row r="16" spans="1:3">
      <c r="A16" s="21">
        <v>14</v>
      </c>
      <c r="B16" s="21" t="s">
        <v>692</v>
      </c>
      <c r="C16" s="21"/>
    </row>
    <row r="17" spans="1:3">
      <c r="A17" s="21">
        <v>15</v>
      </c>
      <c r="B17" s="21" t="s">
        <v>693</v>
      </c>
      <c r="C17" s="21"/>
    </row>
    <row r="18" spans="1:3">
      <c r="A18" s="21">
        <v>16</v>
      </c>
      <c r="B18" s="21" t="s">
        <v>694</v>
      </c>
      <c r="C18" s="21"/>
    </row>
    <row r="19" spans="1:3">
      <c r="A19" s="21">
        <v>17</v>
      </c>
      <c r="B19" s="21" t="s">
        <v>695</v>
      </c>
      <c r="C19" s="21"/>
    </row>
    <row r="20" spans="1:3">
      <c r="A20" s="21">
        <v>18</v>
      </c>
      <c r="B20" s="21" t="s">
        <v>696</v>
      </c>
      <c r="C20" s="21"/>
    </row>
    <row r="21" spans="1:3">
      <c r="A21" s="21">
        <v>19</v>
      </c>
      <c r="B21" s="21" t="s">
        <v>697</v>
      </c>
      <c r="C21" s="2"/>
    </row>
    <row r="22" spans="1:3">
      <c r="A22" s="21">
        <v>20</v>
      </c>
      <c r="B22" s="21" t="s">
        <v>698</v>
      </c>
      <c r="C22" s="21"/>
    </row>
    <row r="23" spans="1:3">
      <c r="A23" s="21">
        <v>21</v>
      </c>
      <c r="B23" s="21" t="s">
        <v>699</v>
      </c>
      <c r="C23" s="2"/>
    </row>
    <row r="24" spans="1:3">
      <c r="A24" s="21">
        <v>22</v>
      </c>
      <c r="B24" s="21" t="s">
        <v>700</v>
      </c>
      <c r="C24" s="21"/>
    </row>
    <row r="25" spans="1:3">
      <c r="A25" s="21">
        <v>23</v>
      </c>
      <c r="B25" s="21" t="s">
        <v>701</v>
      </c>
      <c r="C25" s="2"/>
    </row>
    <row r="26" spans="1:3">
      <c r="A26" s="21">
        <v>24</v>
      </c>
      <c r="B26" s="21" t="s">
        <v>702</v>
      </c>
      <c r="C26" s="21"/>
    </row>
    <row r="27" spans="1:3">
      <c r="A27" s="21">
        <v>25</v>
      </c>
      <c r="B27" s="21" t="s">
        <v>703</v>
      </c>
      <c r="C27" s="2"/>
    </row>
    <row r="28" spans="1:3">
      <c r="A28" s="21">
        <v>26</v>
      </c>
      <c r="B28" s="21" t="s">
        <v>704</v>
      </c>
      <c r="C28" s="21"/>
    </row>
    <row r="29" spans="1:3">
      <c r="A29" s="21">
        <v>27</v>
      </c>
      <c r="B29" s="21" t="s">
        <v>705</v>
      </c>
      <c r="C29" s="2"/>
    </row>
    <row r="30" spans="1:3">
      <c r="A30" s="21">
        <v>28</v>
      </c>
      <c r="B30" s="21" t="s">
        <v>706</v>
      </c>
      <c r="C30" s="21"/>
    </row>
    <row r="31" spans="1:3">
      <c r="A31" s="21">
        <v>29</v>
      </c>
      <c r="B31" s="21" t="s">
        <v>707</v>
      </c>
      <c r="C31" s="2"/>
    </row>
    <row r="32" spans="1:3">
      <c r="A32" s="21">
        <v>30</v>
      </c>
      <c r="B32" s="21" t="s">
        <v>708</v>
      </c>
      <c r="C32" s="2"/>
    </row>
    <row r="33" spans="1:3">
      <c r="A33" s="21">
        <v>31</v>
      </c>
      <c r="B33" s="21" t="s">
        <v>709</v>
      </c>
      <c r="C33" s="2"/>
    </row>
    <row r="34" spans="1:3">
      <c r="A34" s="21">
        <v>32</v>
      </c>
      <c r="B34" s="21" t="s">
        <v>710</v>
      </c>
      <c r="C34" s="2"/>
    </row>
    <row r="35" spans="1:3">
      <c r="A35" s="21">
        <v>33</v>
      </c>
      <c r="B35" s="21" t="s">
        <v>681</v>
      </c>
      <c r="C35" s="2"/>
    </row>
    <row r="36" spans="1:3">
      <c r="A36" s="21">
        <v>34</v>
      </c>
      <c r="B36" s="21" t="s">
        <v>712</v>
      </c>
      <c r="C36" s="2"/>
    </row>
    <row r="37" spans="1:3">
      <c r="A37" s="21">
        <v>35</v>
      </c>
      <c r="B37" s="21" t="s">
        <v>713</v>
      </c>
      <c r="C37" s="2"/>
    </row>
    <row r="38" spans="1:3">
      <c r="A38" s="21">
        <v>36</v>
      </c>
      <c r="B38" s="21" t="s">
        <v>714</v>
      </c>
      <c r="C38" s="2"/>
    </row>
    <row r="39" spans="1:3">
      <c r="A39" s="21">
        <v>37</v>
      </c>
      <c r="B39" s="21" t="s">
        <v>715</v>
      </c>
      <c r="C39" s="2"/>
    </row>
    <row r="40" spans="1:3">
      <c r="A40" s="21">
        <v>38</v>
      </c>
      <c r="B40" s="21" t="s">
        <v>716</v>
      </c>
      <c r="C40" s="2"/>
    </row>
    <row r="41" spans="1:3">
      <c r="A41" s="21">
        <v>39</v>
      </c>
      <c r="B41" s="21" t="s">
        <v>717</v>
      </c>
      <c r="C41" s="2"/>
    </row>
    <row r="42" spans="1:3">
      <c r="A42" s="21">
        <v>40</v>
      </c>
      <c r="B42" s="21" t="s">
        <v>718</v>
      </c>
      <c r="C42" s="2"/>
    </row>
    <row r="43" spans="1:3">
      <c r="A43" s="21">
        <v>41</v>
      </c>
      <c r="B43" s="21" t="s">
        <v>719</v>
      </c>
      <c r="C43" s="2"/>
    </row>
    <row r="44" spans="1:3">
      <c r="A44" s="21">
        <v>42</v>
      </c>
      <c r="B44" s="21" t="s">
        <v>720</v>
      </c>
      <c r="C44" s="2"/>
    </row>
    <row r="45" spans="1:3">
      <c r="A45" s="21">
        <v>43</v>
      </c>
      <c r="B45" s="21" t="s">
        <v>721</v>
      </c>
      <c r="C45" s="2"/>
    </row>
    <row r="46" spans="1:3">
      <c r="A46" s="21">
        <v>44</v>
      </c>
      <c r="B46" s="21" t="s">
        <v>722</v>
      </c>
      <c r="C46" s="2"/>
    </row>
    <row r="47" spans="1:3">
      <c r="A47" s="21">
        <v>45</v>
      </c>
      <c r="B47" s="21" t="s">
        <v>723</v>
      </c>
      <c r="C47" s="2"/>
    </row>
    <row r="48" spans="1:3">
      <c r="A48" s="21">
        <v>46</v>
      </c>
      <c r="B48" s="21" t="s">
        <v>724</v>
      </c>
      <c r="C48" s="2"/>
    </row>
    <row r="49" spans="1:3">
      <c r="A49" s="21">
        <v>47</v>
      </c>
      <c r="B49" s="21" t="s">
        <v>725</v>
      </c>
      <c r="C49" s="2"/>
    </row>
    <row r="50" spans="1:3">
      <c r="A50" s="21">
        <v>48</v>
      </c>
      <c r="B50" s="21" t="s">
        <v>726</v>
      </c>
      <c r="C50" s="2"/>
    </row>
    <row r="51" spans="1:3">
      <c r="A51" s="21">
        <v>49</v>
      </c>
      <c r="B51" s="21" t="s">
        <v>727</v>
      </c>
      <c r="C51" s="2"/>
    </row>
    <row r="52" spans="1:3">
      <c r="A52" s="21">
        <v>50</v>
      </c>
      <c r="B52" s="21" t="s">
        <v>728</v>
      </c>
      <c r="C52" s="2"/>
    </row>
    <row r="53" spans="1:3">
      <c r="A53" s="348" t="s">
        <v>711</v>
      </c>
      <c r="B53" s="349"/>
      <c r="C53" s="350"/>
    </row>
    <row r="54" spans="1:3">
      <c r="A54" s="2"/>
      <c r="B54" s="21" t="s">
        <v>729</v>
      </c>
      <c r="C54" s="2"/>
    </row>
    <row r="55" spans="1:3">
      <c r="A55" s="2"/>
      <c r="B55" s="21" t="s">
        <v>730</v>
      </c>
      <c r="C55" s="2"/>
    </row>
    <row r="56" spans="1:3">
      <c r="A56" s="2"/>
      <c r="B56" s="21" t="s">
        <v>731</v>
      </c>
      <c r="C56" s="2"/>
    </row>
    <row r="57" spans="1:3">
      <c r="A57" s="2"/>
      <c r="B57" s="21"/>
      <c r="C57" s="2"/>
    </row>
    <row r="58" spans="1:3">
      <c r="A58" s="2"/>
      <c r="B58" s="21"/>
      <c r="C58" s="2"/>
    </row>
    <row r="59" spans="1:3">
      <c r="A59" s="2"/>
      <c r="B59" s="21"/>
      <c r="C59" s="2"/>
    </row>
    <row r="60" spans="1:3">
      <c r="A60" s="2"/>
      <c r="B60" s="21"/>
      <c r="C60" s="2"/>
    </row>
    <row r="61" spans="1:3">
      <c r="A61" s="2"/>
      <c r="B61" s="21"/>
      <c r="C61" s="2"/>
    </row>
  </sheetData>
  <mergeCells count="2">
    <mergeCell ref="A1:C1"/>
    <mergeCell ref="A53:C53"/>
  </mergeCells>
  <phoneticPr fontId="3" type="noConversion"/>
  <pageMargins left="0.7" right="0.7" top="0.75" bottom="0.75" header="0.3" footer="0.3"/>
  <pageSetup paperSize="9" orientation="portrait" horizontalDpi="360" verticalDpi="36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A4F2-B55D-4121-B2C2-A04BFCF63B03}">
  <dimension ref="A1:I48"/>
  <sheetViews>
    <sheetView topLeftCell="A19" zoomScaleNormal="100" workbookViewId="0">
      <selection activeCell="B21" sqref="B21"/>
    </sheetView>
  </sheetViews>
  <sheetFormatPr defaultColWidth="9" defaultRowHeight="13.5"/>
  <cols>
    <col min="1" max="1" width="9" style="9"/>
    <col min="2" max="2" width="13.5" style="9" bestFit="1" customWidth="1"/>
    <col min="3" max="3" width="9" style="9"/>
    <col min="4" max="4" width="5.125" style="9" bestFit="1" customWidth="1"/>
    <col min="5" max="5" width="11" style="9" bestFit="1" customWidth="1"/>
    <col min="6" max="6" width="15.625" style="61" bestFit="1" customWidth="1"/>
    <col min="7" max="16384" width="9" style="9"/>
  </cols>
  <sheetData>
    <row r="1" spans="1:9" ht="46.5">
      <c r="A1" s="351" t="s">
        <v>410</v>
      </c>
      <c r="B1" s="351"/>
      <c r="C1" s="351"/>
      <c r="D1" s="351"/>
      <c r="E1" s="351"/>
      <c r="F1" s="351"/>
      <c r="G1" s="351"/>
      <c r="H1" s="351"/>
      <c r="I1" s="351"/>
    </row>
    <row r="2" spans="1:9">
      <c r="A2" s="5" t="s">
        <v>408</v>
      </c>
      <c r="B2" s="5" t="s">
        <v>2</v>
      </c>
      <c r="C2" s="5" t="s">
        <v>3</v>
      </c>
      <c r="D2" s="5" t="s">
        <v>4</v>
      </c>
      <c r="E2" s="5" t="s">
        <v>5</v>
      </c>
      <c r="F2" s="59" t="s">
        <v>6</v>
      </c>
      <c r="G2" s="5" t="s">
        <v>7</v>
      </c>
      <c r="H2" s="5" t="s">
        <v>8</v>
      </c>
      <c r="I2" s="5" t="s">
        <v>11</v>
      </c>
    </row>
    <row r="3" spans="1:9">
      <c r="A3" s="5">
        <v>1</v>
      </c>
      <c r="B3" s="5" t="s">
        <v>407</v>
      </c>
      <c r="C3" s="5" t="s">
        <v>27</v>
      </c>
      <c r="D3" s="5">
        <v>89</v>
      </c>
      <c r="E3" s="5" t="s">
        <v>16</v>
      </c>
      <c r="F3" s="59">
        <v>43929</v>
      </c>
      <c r="G3" s="5">
        <v>1699</v>
      </c>
      <c r="H3" s="5">
        <v>1699</v>
      </c>
      <c r="I3" s="5">
        <v>463</v>
      </c>
    </row>
    <row r="4" spans="1:9">
      <c r="A4" s="5">
        <v>2</v>
      </c>
      <c r="B4" s="5" t="s">
        <v>371</v>
      </c>
      <c r="C4" s="5" t="s">
        <v>13</v>
      </c>
      <c r="D4" s="5">
        <v>89</v>
      </c>
      <c r="E4" s="5" t="s">
        <v>16</v>
      </c>
      <c r="F4" s="59">
        <v>43919</v>
      </c>
      <c r="G4" s="5">
        <v>454</v>
      </c>
      <c r="H4" s="5">
        <v>2122</v>
      </c>
      <c r="I4" s="5">
        <v>201</v>
      </c>
    </row>
    <row r="5" spans="1:9">
      <c r="A5" s="5">
        <v>3</v>
      </c>
      <c r="B5" s="5" t="s">
        <v>331</v>
      </c>
      <c r="C5" s="5" t="s">
        <v>22</v>
      </c>
      <c r="D5" s="5">
        <v>69</v>
      </c>
      <c r="E5" s="5" t="s">
        <v>16</v>
      </c>
      <c r="F5" s="59">
        <v>43876</v>
      </c>
      <c r="G5" s="5">
        <v>496</v>
      </c>
      <c r="H5" s="5">
        <v>6756</v>
      </c>
      <c r="I5" s="5">
        <v>201</v>
      </c>
    </row>
    <row r="6" spans="1:9">
      <c r="A6" s="5">
        <v>4</v>
      </c>
      <c r="B6" s="5" t="s">
        <v>354</v>
      </c>
      <c r="C6" s="5" t="s">
        <v>20</v>
      </c>
      <c r="D6" s="5">
        <v>175</v>
      </c>
      <c r="E6" s="5" t="s">
        <v>16</v>
      </c>
      <c r="F6" s="59">
        <v>43916</v>
      </c>
      <c r="G6" s="5">
        <v>3101</v>
      </c>
      <c r="H6" s="5">
        <v>3101</v>
      </c>
      <c r="I6" s="5">
        <v>149</v>
      </c>
    </row>
    <row r="7" spans="1:9">
      <c r="A7" s="5">
        <v>5</v>
      </c>
      <c r="B7" s="5" t="s">
        <v>355</v>
      </c>
      <c r="C7" s="5" t="s">
        <v>24</v>
      </c>
      <c r="D7" s="5">
        <v>109</v>
      </c>
      <c r="E7" s="5" t="s">
        <v>401</v>
      </c>
      <c r="F7" s="59">
        <v>43917</v>
      </c>
      <c r="G7" s="5">
        <v>303</v>
      </c>
      <c r="H7" s="5">
        <v>4812</v>
      </c>
      <c r="I7" s="5">
        <v>125</v>
      </c>
    </row>
    <row r="8" spans="1:9">
      <c r="A8" s="5">
        <v>6</v>
      </c>
      <c r="B8" s="5" t="s">
        <v>334</v>
      </c>
      <c r="C8" s="5" t="s">
        <v>24</v>
      </c>
      <c r="D8" s="5">
        <v>145</v>
      </c>
      <c r="E8" s="5" t="s">
        <v>16</v>
      </c>
      <c r="F8" s="59">
        <v>43886</v>
      </c>
      <c r="G8" s="5">
        <v>987</v>
      </c>
      <c r="H8" s="5">
        <v>4404</v>
      </c>
      <c r="I8" s="5">
        <v>101</v>
      </c>
    </row>
    <row r="9" spans="1:9">
      <c r="A9" s="5">
        <v>7</v>
      </c>
      <c r="B9" s="5" t="s">
        <v>369</v>
      </c>
      <c r="C9" s="5" t="s">
        <v>22</v>
      </c>
      <c r="D9" s="5">
        <v>155</v>
      </c>
      <c r="E9" s="5" t="s">
        <v>403</v>
      </c>
      <c r="F9" s="59">
        <v>43916</v>
      </c>
      <c r="G9" s="5">
        <v>436</v>
      </c>
      <c r="H9" s="5">
        <v>4206</v>
      </c>
      <c r="I9" s="5">
        <v>100</v>
      </c>
    </row>
    <row r="10" spans="1:9">
      <c r="A10" s="5">
        <v>8</v>
      </c>
      <c r="B10" s="5" t="s">
        <v>402</v>
      </c>
      <c r="C10" s="5" t="s">
        <v>24</v>
      </c>
      <c r="D10" s="5">
        <v>109</v>
      </c>
      <c r="E10" s="5" t="s">
        <v>16</v>
      </c>
      <c r="F10" s="59">
        <v>43922</v>
      </c>
      <c r="G10" s="5">
        <v>616</v>
      </c>
      <c r="H10" s="5">
        <v>3229</v>
      </c>
      <c r="I10" s="5">
        <v>91</v>
      </c>
    </row>
    <row r="11" spans="1:9">
      <c r="A11" s="5">
        <v>9</v>
      </c>
      <c r="B11" s="5" t="s">
        <v>353</v>
      </c>
      <c r="C11" s="5" t="s">
        <v>25</v>
      </c>
      <c r="D11" s="5">
        <v>155</v>
      </c>
      <c r="E11" s="5" t="s">
        <v>16</v>
      </c>
      <c r="F11" s="59">
        <v>43893</v>
      </c>
      <c r="G11" s="5">
        <v>670</v>
      </c>
      <c r="H11" s="5">
        <v>4102</v>
      </c>
      <c r="I11" s="5">
        <v>80</v>
      </c>
    </row>
    <row r="12" spans="1:9">
      <c r="A12" s="5">
        <v>10</v>
      </c>
      <c r="B12" s="5" t="s">
        <v>314</v>
      </c>
      <c r="C12" s="5" t="s">
        <v>22</v>
      </c>
      <c r="D12" s="5">
        <v>109</v>
      </c>
      <c r="E12" s="5" t="s">
        <v>16</v>
      </c>
      <c r="F12" s="59">
        <v>43822</v>
      </c>
      <c r="G12" s="5">
        <v>231</v>
      </c>
      <c r="H12" s="5">
        <v>5093</v>
      </c>
      <c r="I12" s="5">
        <v>60</v>
      </c>
    </row>
    <row r="13" spans="1:9">
      <c r="A13" s="5">
        <v>11</v>
      </c>
      <c r="B13" s="5" t="s">
        <v>204</v>
      </c>
      <c r="C13" s="5" t="s">
        <v>17</v>
      </c>
      <c r="D13" s="5">
        <v>89</v>
      </c>
      <c r="E13" s="5" t="s">
        <v>16</v>
      </c>
      <c r="F13" s="59">
        <v>43841</v>
      </c>
      <c r="G13" s="5">
        <v>275</v>
      </c>
      <c r="H13" s="5">
        <v>6840</v>
      </c>
      <c r="I13" s="5">
        <v>57</v>
      </c>
    </row>
    <row r="14" spans="1:9">
      <c r="A14" s="5">
        <v>12</v>
      </c>
      <c r="B14" s="5" t="s">
        <v>368</v>
      </c>
      <c r="C14" s="5" t="s">
        <v>21</v>
      </c>
      <c r="D14" s="5">
        <v>159</v>
      </c>
      <c r="E14" s="5" t="s">
        <v>16</v>
      </c>
      <c r="F14" s="59">
        <v>43916</v>
      </c>
      <c r="G14" s="5">
        <v>449</v>
      </c>
      <c r="H14" s="5">
        <v>4029</v>
      </c>
      <c r="I14" s="5">
        <v>44</v>
      </c>
    </row>
    <row r="15" spans="1:9">
      <c r="A15" s="5">
        <v>13</v>
      </c>
      <c r="B15" s="5" t="s">
        <v>317</v>
      </c>
      <c r="C15" s="5" t="s">
        <v>22</v>
      </c>
      <c r="D15" s="5">
        <v>145</v>
      </c>
      <c r="E15" s="5" t="s">
        <v>16</v>
      </c>
      <c r="F15" s="59">
        <v>43725</v>
      </c>
      <c r="G15" s="5">
        <v>1148</v>
      </c>
      <c r="H15" s="5">
        <v>8314</v>
      </c>
      <c r="I15" s="5">
        <v>40</v>
      </c>
    </row>
    <row r="16" spans="1:9">
      <c r="A16" s="5">
        <v>14</v>
      </c>
      <c r="B16" s="5" t="s">
        <v>309</v>
      </c>
      <c r="C16" s="5" t="s">
        <v>24</v>
      </c>
      <c r="D16" s="5">
        <v>159</v>
      </c>
      <c r="E16" s="5" t="s">
        <v>16</v>
      </c>
      <c r="F16" s="59">
        <v>43868</v>
      </c>
      <c r="G16" s="5">
        <v>4309</v>
      </c>
      <c r="H16" s="5">
        <v>4850</v>
      </c>
      <c r="I16" s="5">
        <v>30</v>
      </c>
    </row>
    <row r="17" spans="1:9">
      <c r="A17" s="5">
        <v>15</v>
      </c>
      <c r="B17" s="5" t="s">
        <v>188</v>
      </c>
      <c r="C17" s="5" t="s">
        <v>23</v>
      </c>
      <c r="D17" s="5">
        <v>129</v>
      </c>
      <c r="E17" s="5" t="s">
        <v>311</v>
      </c>
      <c r="F17" s="59">
        <v>43811</v>
      </c>
      <c r="G17" s="5">
        <v>166</v>
      </c>
      <c r="H17" s="5">
        <v>12899</v>
      </c>
      <c r="I17" s="5">
        <v>29</v>
      </c>
    </row>
    <row r="18" spans="1:9">
      <c r="A18" s="5">
        <v>16</v>
      </c>
      <c r="B18" s="5" t="s">
        <v>405</v>
      </c>
      <c r="C18" s="5" t="s">
        <v>22</v>
      </c>
      <c r="D18" s="5">
        <v>159</v>
      </c>
      <c r="E18" s="5" t="s">
        <v>16</v>
      </c>
      <c r="F18" s="59">
        <v>43926</v>
      </c>
      <c r="G18" s="5">
        <v>199</v>
      </c>
      <c r="H18" s="5">
        <v>199</v>
      </c>
      <c r="I18" s="5">
        <v>20</v>
      </c>
    </row>
    <row r="19" spans="1:9">
      <c r="A19" s="5">
        <v>17</v>
      </c>
      <c r="B19" s="5" t="s">
        <v>320</v>
      </c>
      <c r="C19" s="5" t="s">
        <v>28</v>
      </c>
      <c r="D19" s="5">
        <v>138</v>
      </c>
      <c r="E19" s="5" t="s">
        <v>16</v>
      </c>
      <c r="F19" s="59">
        <v>43861</v>
      </c>
      <c r="G19" s="5">
        <v>690</v>
      </c>
      <c r="H19" s="5">
        <v>4177</v>
      </c>
      <c r="I19" s="5">
        <v>20</v>
      </c>
    </row>
    <row r="20" spans="1:9">
      <c r="A20" s="5">
        <v>18</v>
      </c>
      <c r="B20" s="5" t="s">
        <v>318</v>
      </c>
      <c r="C20" s="5" t="s">
        <v>22</v>
      </c>
      <c r="D20" s="5">
        <v>175</v>
      </c>
      <c r="E20" s="5" t="s">
        <v>16</v>
      </c>
      <c r="F20" s="59">
        <v>43861</v>
      </c>
      <c r="G20" s="5">
        <v>2293</v>
      </c>
      <c r="H20" s="5">
        <v>4268</v>
      </c>
      <c r="I20" s="5">
        <v>20</v>
      </c>
    </row>
    <row r="21" spans="1:9">
      <c r="A21" s="5">
        <v>19</v>
      </c>
      <c r="B21" s="5" t="s">
        <v>206</v>
      </c>
      <c r="C21" s="5" t="s">
        <v>22</v>
      </c>
      <c r="D21" s="5">
        <v>109</v>
      </c>
      <c r="E21" s="5" t="s">
        <v>16</v>
      </c>
      <c r="F21" s="59">
        <v>43479</v>
      </c>
      <c r="G21" s="5">
        <v>5961</v>
      </c>
      <c r="H21" s="5">
        <v>10292</v>
      </c>
      <c r="I21" s="5">
        <v>19</v>
      </c>
    </row>
    <row r="22" spans="1:9">
      <c r="A22" s="5">
        <v>20</v>
      </c>
      <c r="B22" s="5" t="s">
        <v>330</v>
      </c>
      <c r="C22" s="5" t="s">
        <v>28</v>
      </c>
      <c r="D22" s="5">
        <v>129</v>
      </c>
      <c r="E22" s="5" t="s">
        <v>53</v>
      </c>
      <c r="F22" s="59">
        <v>43902</v>
      </c>
      <c r="G22" s="5">
        <v>423</v>
      </c>
      <c r="H22" s="5">
        <v>4639</v>
      </c>
      <c r="I22" s="5">
        <v>15</v>
      </c>
    </row>
    <row r="23" spans="1:9">
      <c r="A23" s="5">
        <v>21</v>
      </c>
      <c r="B23" s="5" t="s">
        <v>372</v>
      </c>
      <c r="C23" s="5" t="s">
        <v>26</v>
      </c>
      <c r="D23" s="5">
        <v>129</v>
      </c>
      <c r="E23" s="5" t="s">
        <v>404</v>
      </c>
      <c r="F23" s="59">
        <v>43918</v>
      </c>
      <c r="G23" s="5">
        <v>3333</v>
      </c>
      <c r="H23" s="5">
        <v>4231</v>
      </c>
      <c r="I23" s="5">
        <v>15</v>
      </c>
    </row>
    <row r="24" spans="1:9">
      <c r="A24" s="5">
        <v>22</v>
      </c>
      <c r="B24" s="5" t="s">
        <v>265</v>
      </c>
      <c r="C24" s="5" t="s">
        <v>18</v>
      </c>
      <c r="D24" s="5">
        <v>155</v>
      </c>
      <c r="E24" s="5" t="s">
        <v>16</v>
      </c>
      <c r="F24" s="59">
        <v>43715</v>
      </c>
      <c r="G24" s="5">
        <v>478</v>
      </c>
      <c r="H24" s="5">
        <v>7321</v>
      </c>
      <c r="I24" s="5">
        <v>15</v>
      </c>
    </row>
    <row r="25" spans="1:9">
      <c r="A25" s="5">
        <v>23</v>
      </c>
      <c r="B25" s="5" t="s">
        <v>1</v>
      </c>
      <c r="C25" s="5" t="s">
        <v>22</v>
      </c>
      <c r="D25" s="5">
        <v>140</v>
      </c>
      <c r="E25" s="5" t="s">
        <v>14</v>
      </c>
      <c r="F25" s="59">
        <v>43275</v>
      </c>
      <c r="G25" s="5">
        <v>183</v>
      </c>
      <c r="H25" s="5">
        <v>54506</v>
      </c>
      <c r="I25" s="5">
        <v>13</v>
      </c>
    </row>
    <row r="26" spans="1:9">
      <c r="A26" s="5">
        <v>24</v>
      </c>
      <c r="B26" s="5" t="s">
        <v>263</v>
      </c>
      <c r="C26" s="5" t="s">
        <v>28</v>
      </c>
      <c r="D26" s="5">
        <v>172</v>
      </c>
      <c r="E26" s="5" t="s">
        <v>16</v>
      </c>
      <c r="F26" s="59">
        <v>43493</v>
      </c>
      <c r="G26" s="5">
        <v>667</v>
      </c>
      <c r="H26" s="5">
        <v>4320</v>
      </c>
      <c r="I26" s="5">
        <v>11</v>
      </c>
    </row>
    <row r="27" spans="1:9">
      <c r="A27" s="5">
        <v>25</v>
      </c>
      <c r="B27" s="5" t="s">
        <v>366</v>
      </c>
      <c r="C27" s="5" t="s">
        <v>15</v>
      </c>
      <c r="D27" s="5">
        <v>155</v>
      </c>
      <c r="E27" s="5" t="s">
        <v>16</v>
      </c>
      <c r="F27" s="59">
        <v>43919</v>
      </c>
      <c r="G27" s="5">
        <v>1625</v>
      </c>
      <c r="H27" s="5">
        <v>3811</v>
      </c>
      <c r="I27" s="5">
        <v>10</v>
      </c>
    </row>
    <row r="28" spans="1:9">
      <c r="A28" s="5">
        <v>26</v>
      </c>
      <c r="B28" s="5" t="s">
        <v>316</v>
      </c>
      <c r="C28" s="5" t="s">
        <v>28</v>
      </c>
      <c r="D28" s="5">
        <v>109</v>
      </c>
      <c r="E28" s="5" t="s">
        <v>16</v>
      </c>
      <c r="F28" s="59">
        <v>43767</v>
      </c>
      <c r="G28" s="5">
        <v>521</v>
      </c>
      <c r="H28" s="5">
        <v>5289</v>
      </c>
      <c r="I28" s="5">
        <v>10</v>
      </c>
    </row>
    <row r="29" spans="1:9">
      <c r="A29" s="5">
        <v>27</v>
      </c>
      <c r="B29" s="5" t="s">
        <v>333</v>
      </c>
      <c r="C29" s="5" t="s">
        <v>24</v>
      </c>
      <c r="D29" s="5">
        <v>109</v>
      </c>
      <c r="E29" s="5" t="s">
        <v>16</v>
      </c>
      <c r="F29" s="59">
        <v>43903</v>
      </c>
      <c r="G29" s="5">
        <v>2093</v>
      </c>
      <c r="H29" s="5">
        <v>4143</v>
      </c>
      <c r="I29" s="5">
        <v>10</v>
      </c>
    </row>
    <row r="30" spans="1:9">
      <c r="A30" s="5">
        <v>28</v>
      </c>
      <c r="B30" s="5" t="s">
        <v>367</v>
      </c>
      <c r="C30" s="5" t="s">
        <v>28</v>
      </c>
      <c r="D30" s="5">
        <v>109</v>
      </c>
      <c r="E30" s="5" t="s">
        <v>16</v>
      </c>
      <c r="F30" s="59">
        <v>43904</v>
      </c>
      <c r="G30" s="5">
        <v>113</v>
      </c>
      <c r="H30" s="5">
        <v>7781</v>
      </c>
      <c r="I30" s="5">
        <v>10</v>
      </c>
    </row>
    <row r="31" spans="1:9">
      <c r="A31" s="5">
        <v>29</v>
      </c>
      <c r="B31" s="5" t="s">
        <v>315</v>
      </c>
      <c r="C31" s="5" t="s">
        <v>13</v>
      </c>
      <c r="D31" s="5">
        <v>156</v>
      </c>
      <c r="E31" s="5" t="s">
        <v>16</v>
      </c>
      <c r="F31" s="59">
        <v>43903</v>
      </c>
      <c r="G31" s="5">
        <v>511</v>
      </c>
      <c r="H31" s="5">
        <v>3838</v>
      </c>
      <c r="I31" s="5">
        <v>10</v>
      </c>
    </row>
    <row r="32" spans="1:9">
      <c r="A32" s="5">
        <v>30</v>
      </c>
      <c r="B32" s="5" t="s">
        <v>356</v>
      </c>
      <c r="C32" s="5" t="s">
        <v>24</v>
      </c>
      <c r="D32" s="5">
        <v>109</v>
      </c>
      <c r="E32" s="5" t="s">
        <v>16</v>
      </c>
      <c r="F32" s="59">
        <v>43893</v>
      </c>
      <c r="G32" s="5">
        <v>780</v>
      </c>
      <c r="H32" s="5">
        <v>10498</v>
      </c>
      <c r="I32" s="5">
        <v>10</v>
      </c>
    </row>
    <row r="33" spans="1:9">
      <c r="A33" s="5">
        <v>31</v>
      </c>
      <c r="B33" s="5" t="s">
        <v>200</v>
      </c>
      <c r="C33" s="5" t="s">
        <v>22</v>
      </c>
      <c r="D33" s="5">
        <v>89</v>
      </c>
      <c r="E33" s="5" t="s">
        <v>16</v>
      </c>
      <c r="F33" s="59">
        <v>43872</v>
      </c>
      <c r="G33" s="5">
        <v>446</v>
      </c>
      <c r="H33" s="5">
        <v>4293</v>
      </c>
      <c r="I33" s="5">
        <v>10</v>
      </c>
    </row>
    <row r="34" spans="1:9">
      <c r="A34" s="5">
        <v>32</v>
      </c>
      <c r="B34" s="5" t="s">
        <v>312</v>
      </c>
      <c r="C34" s="5" t="s">
        <v>22</v>
      </c>
      <c r="D34" s="5">
        <v>145</v>
      </c>
      <c r="E34" s="5" t="s">
        <v>16</v>
      </c>
      <c r="F34" s="59">
        <v>43586</v>
      </c>
      <c r="G34" s="5">
        <v>722</v>
      </c>
      <c r="H34" s="5">
        <v>6949</v>
      </c>
      <c r="I34" s="5">
        <v>10</v>
      </c>
    </row>
    <row r="35" spans="1:9">
      <c r="A35" s="5">
        <v>33</v>
      </c>
      <c r="B35" s="5" t="s">
        <v>266</v>
      </c>
      <c r="C35" s="5" t="s">
        <v>24</v>
      </c>
      <c r="D35" s="5">
        <v>109</v>
      </c>
      <c r="E35" s="5" t="s">
        <v>16</v>
      </c>
      <c r="F35" s="59">
        <v>43585</v>
      </c>
      <c r="G35" s="5">
        <v>2930</v>
      </c>
      <c r="H35" s="5">
        <v>33044</v>
      </c>
      <c r="I35" s="5">
        <v>10</v>
      </c>
    </row>
    <row r="36" spans="1:9">
      <c r="A36" s="5">
        <v>34</v>
      </c>
      <c r="B36" s="5" t="s">
        <v>267</v>
      </c>
      <c r="C36" s="5" t="s">
        <v>18</v>
      </c>
      <c r="D36" s="5">
        <v>109</v>
      </c>
      <c r="E36" s="5" t="s">
        <v>16</v>
      </c>
      <c r="F36" s="59">
        <v>43751</v>
      </c>
      <c r="G36" s="5">
        <v>572</v>
      </c>
      <c r="H36" s="5">
        <v>4393</v>
      </c>
      <c r="I36" s="5">
        <v>10</v>
      </c>
    </row>
    <row r="37" spans="1:9">
      <c r="A37" s="5">
        <v>35</v>
      </c>
      <c r="B37" s="5" t="s">
        <v>365</v>
      </c>
      <c r="C37" s="5" t="s">
        <v>22</v>
      </c>
      <c r="D37" s="5">
        <v>89</v>
      </c>
      <c r="E37" s="5" t="s">
        <v>16</v>
      </c>
      <c r="F37" s="59">
        <v>43904</v>
      </c>
      <c r="G37" s="5">
        <v>399</v>
      </c>
      <c r="H37" s="5">
        <v>11661</v>
      </c>
      <c r="I37" s="5">
        <v>10</v>
      </c>
    </row>
    <row r="38" spans="1:9">
      <c r="A38" s="5">
        <v>36</v>
      </c>
      <c r="B38" s="5" t="s">
        <v>370</v>
      </c>
      <c r="C38" s="5" t="s">
        <v>18</v>
      </c>
      <c r="D38" s="5">
        <v>109</v>
      </c>
      <c r="E38" s="5" t="s">
        <v>16</v>
      </c>
      <c r="F38" s="59">
        <v>43916</v>
      </c>
      <c r="G38" s="5">
        <v>1566</v>
      </c>
      <c r="H38" s="5">
        <v>3510</v>
      </c>
      <c r="I38" s="5">
        <v>10</v>
      </c>
    </row>
    <row r="39" spans="1:9">
      <c r="A39" s="5">
        <v>37</v>
      </c>
      <c r="B39" s="5" t="s">
        <v>262</v>
      </c>
      <c r="C39" s="5" t="s">
        <v>22</v>
      </c>
      <c r="D39" s="5">
        <v>144</v>
      </c>
      <c r="E39" s="5" t="s">
        <v>16</v>
      </c>
      <c r="F39" s="59">
        <v>43659</v>
      </c>
      <c r="G39" s="5">
        <v>1782</v>
      </c>
      <c r="H39" s="5">
        <v>11546</v>
      </c>
      <c r="I39" s="5">
        <v>10</v>
      </c>
    </row>
    <row r="40" spans="1:9">
      <c r="A40" s="5">
        <v>38</v>
      </c>
      <c r="B40" s="5" t="s">
        <v>313</v>
      </c>
      <c r="C40" s="5" t="s">
        <v>15</v>
      </c>
      <c r="D40" s="5">
        <v>109</v>
      </c>
      <c r="E40" s="5" t="s">
        <v>16</v>
      </c>
      <c r="F40" s="59">
        <v>43772</v>
      </c>
      <c r="G40" s="5">
        <v>262</v>
      </c>
      <c r="H40" s="5">
        <v>4012</v>
      </c>
      <c r="I40" s="5">
        <v>10</v>
      </c>
    </row>
    <row r="41" spans="1:9">
      <c r="A41" s="5">
        <v>39</v>
      </c>
      <c r="B41" s="5" t="s">
        <v>310</v>
      </c>
      <c r="C41" s="5" t="s">
        <v>28</v>
      </c>
      <c r="D41" s="5">
        <v>155</v>
      </c>
      <c r="E41" s="5" t="s">
        <v>16</v>
      </c>
      <c r="F41" s="59">
        <v>43832</v>
      </c>
      <c r="G41" s="5">
        <v>389</v>
      </c>
      <c r="H41" s="5">
        <v>4023</v>
      </c>
      <c r="I41" s="5">
        <v>10</v>
      </c>
    </row>
    <row r="42" spans="1:9">
      <c r="A42" s="5">
        <v>40</v>
      </c>
      <c r="B42" s="5" t="s">
        <v>319</v>
      </c>
      <c r="C42" s="5" t="s">
        <v>17</v>
      </c>
      <c r="D42" s="5">
        <v>109</v>
      </c>
      <c r="E42" s="5" t="s">
        <v>16</v>
      </c>
      <c r="F42" s="59">
        <v>43342</v>
      </c>
      <c r="G42" s="5">
        <v>748</v>
      </c>
      <c r="H42" s="5">
        <v>4601</v>
      </c>
      <c r="I42" s="5">
        <v>8</v>
      </c>
    </row>
    <row r="43" spans="1:9">
      <c r="A43" s="5">
        <v>41</v>
      </c>
      <c r="B43" s="5" t="s">
        <v>406</v>
      </c>
      <c r="C43" s="5" t="s">
        <v>26</v>
      </c>
      <c r="D43" s="5">
        <v>159</v>
      </c>
      <c r="E43" s="5" t="s">
        <v>16</v>
      </c>
      <c r="F43" s="59">
        <v>43923</v>
      </c>
      <c r="G43" s="5">
        <v>4210</v>
      </c>
      <c r="H43" s="5">
        <v>4210</v>
      </c>
      <c r="I43" s="5">
        <v>4</v>
      </c>
    </row>
    <row r="44" spans="1:9">
      <c r="A44" s="5">
        <v>42</v>
      </c>
      <c r="B44" s="5" t="s">
        <v>308</v>
      </c>
      <c r="C44" s="5" t="s">
        <v>26</v>
      </c>
      <c r="D44" s="5">
        <v>109</v>
      </c>
      <c r="E44" s="5" t="s">
        <v>16</v>
      </c>
      <c r="F44" s="59">
        <v>43770</v>
      </c>
      <c r="G44" s="5">
        <v>255</v>
      </c>
      <c r="H44" s="5">
        <v>4099</v>
      </c>
      <c r="I44" s="5">
        <v>3</v>
      </c>
    </row>
    <row r="45" spans="1:9">
      <c r="A45" s="5">
        <v>43</v>
      </c>
      <c r="B45" s="5" t="s">
        <v>357</v>
      </c>
      <c r="C45" s="5" t="s">
        <v>28</v>
      </c>
      <c r="D45" s="5">
        <v>129</v>
      </c>
      <c r="E45" s="5" t="s">
        <v>264</v>
      </c>
      <c r="F45" s="59">
        <v>43891</v>
      </c>
      <c r="G45" s="5">
        <v>1355</v>
      </c>
      <c r="H45" s="5">
        <v>5859</v>
      </c>
      <c r="I45" s="5">
        <v>1</v>
      </c>
    </row>
    <row r="46" spans="1:9">
      <c r="B46" s="60"/>
    </row>
    <row r="47" spans="1:9">
      <c r="A47" s="352" t="s">
        <v>409</v>
      </c>
      <c r="B47" s="353"/>
      <c r="C47" s="353"/>
      <c r="D47" s="353"/>
      <c r="E47" s="353"/>
      <c r="F47" s="353"/>
      <c r="G47" s="353"/>
      <c r="H47" s="353"/>
      <c r="I47" s="353"/>
    </row>
    <row r="48" spans="1:9">
      <c r="A48" s="353"/>
      <c r="B48" s="353"/>
      <c r="C48" s="353"/>
      <c r="D48" s="353"/>
      <c r="E48" s="353"/>
      <c r="F48" s="353"/>
      <c r="G48" s="353"/>
      <c r="H48" s="353"/>
      <c r="I48" s="353"/>
    </row>
  </sheetData>
  <sortState xmlns:xlrd2="http://schemas.microsoft.com/office/spreadsheetml/2017/richdata2" ref="B3:I45">
    <sortCondition descending="1" ref="I3"/>
  </sortState>
  <mergeCells count="2">
    <mergeCell ref="A1:I1"/>
    <mergeCell ref="A47:I48"/>
  </mergeCells>
  <phoneticPr fontId="3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600EE-E328-4DA6-B16B-E9A9F346769E}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01F8-F135-40BC-9020-97443D97CCB7}">
  <dimension ref="A17:C27"/>
  <sheetViews>
    <sheetView topLeftCell="A10" zoomScaleNormal="100" workbookViewId="0">
      <selection activeCell="B26" sqref="B26"/>
    </sheetView>
  </sheetViews>
  <sheetFormatPr defaultRowHeight="13.5"/>
  <cols>
    <col min="2" max="2" width="9.5" bestFit="1" customWidth="1"/>
  </cols>
  <sheetData>
    <row r="17" spans="1:3">
      <c r="A17" t="s">
        <v>782</v>
      </c>
      <c r="B17">
        <v>6400000</v>
      </c>
    </row>
    <row r="18" spans="1:3">
      <c r="A18" t="s">
        <v>783</v>
      </c>
      <c r="B18">
        <v>4</v>
      </c>
      <c r="C18" t="s">
        <v>784</v>
      </c>
    </row>
    <row r="19" spans="1:3">
      <c r="A19" t="s">
        <v>783</v>
      </c>
      <c r="B19">
        <v>2</v>
      </c>
      <c r="C19" t="s">
        <v>785</v>
      </c>
    </row>
    <row r="21" spans="1:3">
      <c r="A21" t="s">
        <v>786</v>
      </c>
      <c r="B21">
        <f>B17*B18</f>
        <v>25600000</v>
      </c>
      <c r="C21" t="s">
        <v>784</v>
      </c>
    </row>
    <row r="22" spans="1:3">
      <c r="A22" t="s">
        <v>786</v>
      </c>
      <c r="B22">
        <f>B17*B19</f>
        <v>12800000</v>
      </c>
      <c r="C22" t="s">
        <v>785</v>
      </c>
    </row>
    <row r="24" spans="1:3">
      <c r="A24" t="s">
        <v>431</v>
      </c>
      <c r="B24">
        <v>200</v>
      </c>
      <c r="C24" t="s">
        <v>430</v>
      </c>
    </row>
    <row r="26" spans="1:3">
      <c r="A26" t="s">
        <v>787</v>
      </c>
      <c r="B26">
        <f>B21/B24</f>
        <v>128000</v>
      </c>
      <c r="C26" t="s">
        <v>784</v>
      </c>
    </row>
    <row r="27" spans="1:3">
      <c r="A27" t="s">
        <v>787</v>
      </c>
      <c r="B27">
        <f>B22/B24</f>
        <v>64000</v>
      </c>
      <c r="C27" t="s">
        <v>785</v>
      </c>
    </row>
  </sheetData>
  <phoneticPr fontId="3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1FB2B-3255-4F93-ADB2-FDA8ABB78E2B}">
  <dimension ref="A1:A20"/>
  <sheetViews>
    <sheetView zoomScale="180" zoomScaleNormal="180" workbookViewId="0">
      <selection activeCell="A20" sqref="A20"/>
    </sheetView>
  </sheetViews>
  <sheetFormatPr defaultRowHeight="13.5"/>
  <cols>
    <col min="1" max="1" width="33.375" customWidth="1"/>
    <col min="2" max="2" width="22" customWidth="1"/>
  </cols>
  <sheetData>
    <row r="1" spans="1:1">
      <c r="A1" t="s">
        <v>826</v>
      </c>
    </row>
    <row r="2" spans="1:1">
      <c r="A2" t="s">
        <v>827</v>
      </c>
    </row>
    <row r="3" spans="1:1">
      <c r="A3" t="s">
        <v>828</v>
      </c>
    </row>
    <row r="4" spans="1:1">
      <c r="A4" t="s">
        <v>829</v>
      </c>
    </row>
    <row r="5" spans="1:1">
      <c r="A5" t="s">
        <v>830</v>
      </c>
    </row>
    <row r="6" spans="1:1">
      <c r="A6" t="s">
        <v>831</v>
      </c>
    </row>
    <row r="7" spans="1:1">
      <c r="A7" t="s">
        <v>832</v>
      </c>
    </row>
    <row r="8" spans="1:1">
      <c r="A8" t="s">
        <v>833</v>
      </c>
    </row>
    <row r="9" spans="1:1">
      <c r="A9" t="s">
        <v>834</v>
      </c>
    </row>
    <row r="10" spans="1:1">
      <c r="A10" t="s">
        <v>835</v>
      </c>
    </row>
    <row r="11" spans="1:1">
      <c r="A11" t="s">
        <v>836</v>
      </c>
    </row>
    <row r="12" spans="1:1">
      <c r="A12" t="s">
        <v>837</v>
      </c>
    </row>
    <row r="13" spans="1:1">
      <c r="A13" t="s">
        <v>838</v>
      </c>
    </row>
    <row r="14" spans="1:1">
      <c r="A14" t="s">
        <v>839</v>
      </c>
    </row>
    <row r="15" spans="1:1">
      <c r="A15" t="s">
        <v>840</v>
      </c>
    </row>
    <row r="16" spans="1:1">
      <c r="A16" t="s">
        <v>841</v>
      </c>
    </row>
    <row r="17" spans="1:1">
      <c r="A17" t="s">
        <v>842</v>
      </c>
    </row>
    <row r="18" spans="1:1">
      <c r="A18" t="s">
        <v>843</v>
      </c>
    </row>
    <row r="19" spans="1:1">
      <c r="A19" t="s">
        <v>844</v>
      </c>
    </row>
    <row r="20" spans="1:1">
      <c r="A20" t="s">
        <v>845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8E84-8C2A-4ED8-9DF6-0D58340AEB2F}">
  <dimension ref="A1:D557"/>
  <sheetViews>
    <sheetView topLeftCell="A549" zoomScale="140" zoomScaleNormal="140" workbookViewId="0">
      <selection activeCell="A560" sqref="A560"/>
    </sheetView>
  </sheetViews>
  <sheetFormatPr defaultColWidth="15.5" defaultRowHeight="13.5"/>
  <cols>
    <col min="1" max="1" width="10" bestFit="1" customWidth="1"/>
    <col min="2" max="2" width="6.375" bestFit="1" customWidth="1"/>
    <col min="3" max="3" width="15.625" bestFit="1" customWidth="1"/>
    <col min="4" max="4" width="9.25" bestFit="1" customWidth="1"/>
  </cols>
  <sheetData>
    <row r="1" spans="1:4" ht="21">
      <c r="A1" s="290" t="s">
        <v>292</v>
      </c>
      <c r="B1" s="290"/>
      <c r="C1" s="290"/>
      <c r="D1" s="290"/>
    </row>
    <row r="2" spans="1:4">
      <c r="A2" s="21" t="s">
        <v>72</v>
      </c>
      <c r="B2" s="21" t="s">
        <v>107</v>
      </c>
      <c r="C2" s="21" t="s">
        <v>108</v>
      </c>
      <c r="D2" s="21" t="s">
        <v>113</v>
      </c>
    </row>
    <row r="3" spans="1:4">
      <c r="A3" s="21" t="s">
        <v>78</v>
      </c>
      <c r="B3" s="132">
        <v>86</v>
      </c>
      <c r="C3" s="47">
        <v>43482</v>
      </c>
      <c r="D3" s="2"/>
    </row>
    <row r="4" spans="1:4">
      <c r="A4" s="21" t="s">
        <v>78</v>
      </c>
      <c r="B4" s="132">
        <v>87</v>
      </c>
      <c r="C4" s="47">
        <v>43483</v>
      </c>
      <c r="D4" s="2"/>
    </row>
    <row r="5" spans="1:4">
      <c r="A5" s="21" t="s">
        <v>78</v>
      </c>
      <c r="B5" s="132">
        <v>88</v>
      </c>
      <c r="C5" s="47">
        <v>43484</v>
      </c>
      <c r="D5" s="2"/>
    </row>
    <row r="6" spans="1:4">
      <c r="A6" s="5" t="s">
        <v>77</v>
      </c>
      <c r="B6" s="133">
        <v>23</v>
      </c>
      <c r="C6" s="70">
        <v>43491</v>
      </c>
      <c r="D6" s="22"/>
    </row>
    <row r="7" spans="1:4">
      <c r="A7" s="22" t="s">
        <v>77</v>
      </c>
      <c r="B7" s="133">
        <v>67</v>
      </c>
      <c r="C7" s="70">
        <v>43496</v>
      </c>
      <c r="D7" s="22"/>
    </row>
    <row r="8" spans="1:4">
      <c r="A8" s="22" t="s">
        <v>77</v>
      </c>
      <c r="B8" s="133">
        <v>78</v>
      </c>
      <c r="C8" s="70">
        <v>43500</v>
      </c>
      <c r="D8" s="22"/>
    </row>
    <row r="9" spans="1:4">
      <c r="A9" s="22" t="s">
        <v>77</v>
      </c>
      <c r="B9" s="133">
        <v>84</v>
      </c>
      <c r="C9" s="70">
        <v>43502</v>
      </c>
      <c r="D9" s="22"/>
    </row>
    <row r="10" spans="1:4">
      <c r="A10" s="22" t="s">
        <v>77</v>
      </c>
      <c r="B10" s="133">
        <v>88</v>
      </c>
      <c r="C10" s="70">
        <v>43504</v>
      </c>
      <c r="D10" s="22"/>
    </row>
    <row r="11" spans="1:4">
      <c r="A11" s="22" t="s">
        <v>77</v>
      </c>
      <c r="B11" s="133">
        <v>93</v>
      </c>
      <c r="C11" s="70">
        <v>43506</v>
      </c>
      <c r="D11" s="22"/>
    </row>
    <row r="12" spans="1:4">
      <c r="A12" s="22" t="s">
        <v>77</v>
      </c>
      <c r="B12" s="133">
        <v>95</v>
      </c>
      <c r="C12" s="70">
        <v>43507</v>
      </c>
      <c r="D12" s="22"/>
    </row>
    <row r="13" spans="1:4">
      <c r="A13" s="22" t="s">
        <v>77</v>
      </c>
      <c r="B13" s="133">
        <v>97</v>
      </c>
      <c r="C13" s="70">
        <v>43508</v>
      </c>
      <c r="D13" s="22"/>
    </row>
    <row r="14" spans="1:4">
      <c r="A14" s="22" t="s">
        <v>77</v>
      </c>
      <c r="B14" s="133">
        <v>100</v>
      </c>
      <c r="C14" s="70">
        <v>43510</v>
      </c>
      <c r="D14" s="22"/>
    </row>
    <row r="15" spans="1:4">
      <c r="A15" s="21" t="s">
        <v>115</v>
      </c>
      <c r="B15" s="132">
        <v>32</v>
      </c>
      <c r="C15" s="47">
        <v>43511</v>
      </c>
      <c r="D15" s="21"/>
    </row>
    <row r="16" spans="1:4">
      <c r="A16" s="21" t="s">
        <v>115</v>
      </c>
      <c r="B16" s="132">
        <v>57</v>
      </c>
      <c r="C16" s="47">
        <v>43514</v>
      </c>
      <c r="D16" s="21"/>
    </row>
    <row r="17" spans="1:4">
      <c r="A17" s="21" t="s">
        <v>115</v>
      </c>
      <c r="B17" s="132">
        <v>65</v>
      </c>
      <c r="C17" s="47">
        <v>43516</v>
      </c>
      <c r="D17" s="21"/>
    </row>
    <row r="18" spans="1:4">
      <c r="A18" s="21" t="s">
        <v>115</v>
      </c>
      <c r="B18" s="132">
        <v>69</v>
      </c>
      <c r="C18" s="47">
        <v>43517</v>
      </c>
      <c r="D18" s="21"/>
    </row>
    <row r="19" spans="1:4">
      <c r="A19" s="21" t="s">
        <v>115</v>
      </c>
      <c r="B19" s="132">
        <v>73</v>
      </c>
      <c r="C19" s="47">
        <v>43518</v>
      </c>
      <c r="D19" s="21"/>
    </row>
    <row r="20" spans="1:4">
      <c r="A20" s="5" t="s">
        <v>74</v>
      </c>
      <c r="B20" s="134">
        <v>116</v>
      </c>
      <c r="C20" s="59">
        <v>43552</v>
      </c>
      <c r="D20" s="5"/>
    </row>
    <row r="21" spans="1:4">
      <c r="A21" s="5" t="s">
        <v>74</v>
      </c>
      <c r="B21" s="134">
        <v>117</v>
      </c>
      <c r="C21" s="59">
        <v>43553</v>
      </c>
      <c r="D21" s="1"/>
    </row>
    <row r="22" spans="1:4">
      <c r="A22" s="5" t="s">
        <v>74</v>
      </c>
      <c r="B22" s="134">
        <v>118</v>
      </c>
      <c r="C22" s="59">
        <v>43556</v>
      </c>
      <c r="D22" s="1"/>
    </row>
    <row r="23" spans="1:4">
      <c r="A23" s="5" t="s">
        <v>74</v>
      </c>
      <c r="B23" s="134">
        <v>121</v>
      </c>
      <c r="C23" s="59">
        <v>43565</v>
      </c>
      <c r="D23" s="5"/>
    </row>
    <row r="24" spans="1:4">
      <c r="A24" s="5" t="s">
        <v>74</v>
      </c>
      <c r="B24" s="134">
        <v>122</v>
      </c>
      <c r="C24" s="59">
        <v>43566</v>
      </c>
      <c r="D24" s="5"/>
    </row>
    <row r="25" spans="1:4">
      <c r="A25" s="5" t="s">
        <v>74</v>
      </c>
      <c r="B25" s="134">
        <v>123</v>
      </c>
      <c r="C25" s="59">
        <v>43568</v>
      </c>
      <c r="D25" s="5"/>
    </row>
    <row r="26" spans="1:4">
      <c r="A26" s="5" t="s">
        <v>74</v>
      </c>
      <c r="B26" s="134">
        <v>125</v>
      </c>
      <c r="C26" s="59">
        <v>43573</v>
      </c>
      <c r="D26" s="5"/>
    </row>
    <row r="27" spans="1:4">
      <c r="A27" s="5" t="s">
        <v>74</v>
      </c>
      <c r="B27" s="134">
        <v>126</v>
      </c>
      <c r="C27" s="59">
        <v>43575</v>
      </c>
      <c r="D27" s="5"/>
    </row>
    <row r="28" spans="1:4">
      <c r="A28" s="5" t="s">
        <v>74</v>
      </c>
      <c r="B28" s="134">
        <v>127</v>
      </c>
      <c r="C28" s="59">
        <v>43578</v>
      </c>
      <c r="D28" s="5"/>
    </row>
    <row r="29" spans="1:4">
      <c r="A29" s="5" t="s">
        <v>74</v>
      </c>
      <c r="B29" s="134">
        <v>129</v>
      </c>
      <c r="C29" s="59">
        <v>43582</v>
      </c>
      <c r="D29" s="5"/>
    </row>
    <row r="30" spans="1:4">
      <c r="A30" s="5" t="s">
        <v>74</v>
      </c>
      <c r="B30" s="134">
        <v>130</v>
      </c>
      <c r="C30" s="59">
        <v>43585</v>
      </c>
      <c r="D30" s="5"/>
    </row>
    <row r="31" spans="1:4">
      <c r="A31" s="5" t="s">
        <v>74</v>
      </c>
      <c r="B31" s="134">
        <v>131</v>
      </c>
      <c r="C31" s="59">
        <v>43587</v>
      </c>
      <c r="D31" s="5"/>
    </row>
    <row r="32" spans="1:4">
      <c r="A32" s="5" t="s">
        <v>74</v>
      </c>
      <c r="B32" s="134">
        <v>132</v>
      </c>
      <c r="C32" s="59">
        <v>43590</v>
      </c>
      <c r="D32" s="5"/>
    </row>
    <row r="33" spans="1:4">
      <c r="A33" s="5" t="s">
        <v>74</v>
      </c>
      <c r="B33" s="134">
        <v>133</v>
      </c>
      <c r="C33" s="59">
        <v>43592</v>
      </c>
      <c r="D33" s="5"/>
    </row>
    <row r="34" spans="1:4">
      <c r="A34" s="5" t="s">
        <v>74</v>
      </c>
      <c r="B34" s="134">
        <v>134</v>
      </c>
      <c r="C34" s="59">
        <v>43596</v>
      </c>
      <c r="D34" s="5"/>
    </row>
    <row r="35" spans="1:4">
      <c r="A35" s="5" t="s">
        <v>74</v>
      </c>
      <c r="B35" s="134">
        <v>135</v>
      </c>
      <c r="C35" s="59">
        <v>43597</v>
      </c>
      <c r="D35" s="5"/>
    </row>
    <row r="36" spans="1:4">
      <c r="A36" s="5" t="s">
        <v>74</v>
      </c>
      <c r="B36" s="134">
        <v>136</v>
      </c>
      <c r="C36" s="59">
        <v>43601</v>
      </c>
      <c r="D36" s="5"/>
    </row>
    <row r="37" spans="1:4">
      <c r="A37" s="5" t="s">
        <v>74</v>
      </c>
      <c r="B37" s="134">
        <v>137</v>
      </c>
      <c r="C37" s="59">
        <v>43603</v>
      </c>
      <c r="D37" s="5"/>
    </row>
    <row r="38" spans="1:4">
      <c r="A38" s="5" t="s">
        <v>74</v>
      </c>
      <c r="B38" s="134">
        <v>138</v>
      </c>
      <c r="C38" s="59">
        <v>43606</v>
      </c>
      <c r="D38" s="5"/>
    </row>
    <row r="39" spans="1:4">
      <c r="A39" s="21" t="s">
        <v>153</v>
      </c>
      <c r="B39" s="132">
        <v>104</v>
      </c>
      <c r="C39" s="47">
        <v>43617</v>
      </c>
      <c r="D39" s="21"/>
    </row>
    <row r="40" spans="1:4">
      <c r="A40" s="21" t="s">
        <v>153</v>
      </c>
      <c r="B40" s="132">
        <v>105</v>
      </c>
      <c r="C40" s="47">
        <v>43619</v>
      </c>
      <c r="D40" s="21"/>
    </row>
    <row r="41" spans="1:4">
      <c r="A41" s="21" t="s">
        <v>153</v>
      </c>
      <c r="B41" s="132">
        <v>107</v>
      </c>
      <c r="C41" s="47">
        <v>43623</v>
      </c>
      <c r="D41" s="21"/>
    </row>
    <row r="42" spans="1:4">
      <c r="A42" s="21" t="s">
        <v>153</v>
      </c>
      <c r="B42" s="132">
        <v>108</v>
      </c>
      <c r="C42" s="47">
        <v>43624</v>
      </c>
      <c r="D42" s="21"/>
    </row>
    <row r="43" spans="1:4">
      <c r="A43" s="21" t="s">
        <v>153</v>
      </c>
      <c r="B43" s="132">
        <v>109</v>
      </c>
      <c r="C43" s="47">
        <v>43626</v>
      </c>
      <c r="D43" s="21"/>
    </row>
    <row r="44" spans="1:4">
      <c r="A44" s="21" t="s">
        <v>153</v>
      </c>
      <c r="B44" s="132">
        <v>111</v>
      </c>
      <c r="C44" s="47">
        <v>43629</v>
      </c>
      <c r="D44" s="21"/>
    </row>
    <row r="45" spans="1:4">
      <c r="A45" s="21" t="s">
        <v>153</v>
      </c>
      <c r="B45" s="132">
        <v>115</v>
      </c>
      <c r="C45" s="47">
        <v>43637</v>
      </c>
      <c r="D45" s="21"/>
    </row>
    <row r="46" spans="1:4">
      <c r="A46" s="21" t="s">
        <v>153</v>
      </c>
      <c r="B46" s="132">
        <v>117</v>
      </c>
      <c r="C46" s="47">
        <v>43640</v>
      </c>
      <c r="D46" s="21"/>
    </row>
    <row r="47" spans="1:4">
      <c r="A47" s="26" t="s">
        <v>153</v>
      </c>
      <c r="B47" s="135">
        <v>118</v>
      </c>
      <c r="C47" s="47">
        <v>43644</v>
      </c>
      <c r="D47" s="21"/>
    </row>
    <row r="48" spans="1:4">
      <c r="A48" s="21" t="s">
        <v>153</v>
      </c>
      <c r="B48" s="132">
        <v>126</v>
      </c>
      <c r="C48" s="47">
        <v>43660</v>
      </c>
      <c r="D48" s="21"/>
    </row>
    <row r="49" spans="1:4">
      <c r="A49" s="5" t="s">
        <v>77</v>
      </c>
      <c r="B49" s="134">
        <v>106</v>
      </c>
      <c r="C49" s="59">
        <v>43679</v>
      </c>
      <c r="D49" s="5"/>
    </row>
    <row r="50" spans="1:4">
      <c r="A50" s="5" t="s">
        <v>77</v>
      </c>
      <c r="B50" s="134">
        <v>108</v>
      </c>
      <c r="C50" s="59">
        <v>43682</v>
      </c>
      <c r="D50" s="1"/>
    </row>
    <row r="51" spans="1:4">
      <c r="A51" s="5" t="s">
        <v>77</v>
      </c>
      <c r="B51" s="134">
        <v>112</v>
      </c>
      <c r="C51" s="71">
        <v>43689</v>
      </c>
      <c r="D51" s="1"/>
    </row>
    <row r="52" spans="1:4">
      <c r="A52" s="5" t="s">
        <v>77</v>
      </c>
      <c r="B52" s="134">
        <v>123</v>
      </c>
      <c r="C52" s="71">
        <v>43717</v>
      </c>
      <c r="D52" s="1"/>
    </row>
    <row r="53" spans="1:4">
      <c r="A53" s="5" t="s">
        <v>77</v>
      </c>
      <c r="B53" s="134">
        <v>124</v>
      </c>
      <c r="C53" s="71">
        <v>43720</v>
      </c>
      <c r="D53" s="1"/>
    </row>
    <row r="54" spans="1:4">
      <c r="A54" s="5" t="s">
        <v>77</v>
      </c>
      <c r="B54" s="134">
        <v>125</v>
      </c>
      <c r="C54" s="71">
        <v>43722</v>
      </c>
      <c r="D54" s="1"/>
    </row>
    <row r="55" spans="1:4">
      <c r="A55" s="5" t="s">
        <v>77</v>
      </c>
      <c r="B55" s="134">
        <v>129</v>
      </c>
      <c r="C55" s="71">
        <v>43735</v>
      </c>
      <c r="D55" s="1"/>
    </row>
    <row r="56" spans="1:4">
      <c r="A56" s="21" t="s">
        <v>115</v>
      </c>
      <c r="B56" s="132">
        <v>123</v>
      </c>
      <c r="C56" s="72">
        <v>43809</v>
      </c>
      <c r="D56" s="2"/>
    </row>
    <row r="57" spans="1:4">
      <c r="A57" s="5" t="s">
        <v>156</v>
      </c>
      <c r="B57" s="134">
        <v>9</v>
      </c>
      <c r="C57" s="71">
        <v>43826</v>
      </c>
      <c r="D57" s="1"/>
    </row>
    <row r="58" spans="1:4">
      <c r="A58" s="5" t="s">
        <v>156</v>
      </c>
      <c r="B58" s="134">
        <v>32</v>
      </c>
      <c r="C58" s="71">
        <v>43858</v>
      </c>
      <c r="D58" s="1"/>
    </row>
    <row r="59" spans="1:4">
      <c r="A59" s="5" t="s">
        <v>156</v>
      </c>
      <c r="B59" s="134">
        <v>40</v>
      </c>
      <c r="C59" s="71">
        <v>43889</v>
      </c>
      <c r="D59" s="1"/>
    </row>
    <row r="60" spans="1:4">
      <c r="A60" s="5" t="s">
        <v>155</v>
      </c>
      <c r="B60" s="134">
        <v>0</v>
      </c>
      <c r="C60" s="71">
        <v>43869</v>
      </c>
      <c r="D60" s="1"/>
    </row>
    <row r="61" spans="1:4">
      <c r="A61" s="5" t="s">
        <v>77</v>
      </c>
      <c r="B61" s="134">
        <v>146</v>
      </c>
      <c r="C61" s="71">
        <v>43989</v>
      </c>
      <c r="D61" s="1"/>
    </row>
    <row r="62" spans="1:4">
      <c r="A62" s="5" t="s">
        <v>77</v>
      </c>
      <c r="B62" s="134">
        <v>147</v>
      </c>
      <c r="C62" s="71">
        <v>43990</v>
      </c>
      <c r="D62" s="1"/>
    </row>
    <row r="63" spans="1:4">
      <c r="A63" s="5" t="s">
        <v>77</v>
      </c>
      <c r="B63" s="134">
        <v>148</v>
      </c>
      <c r="C63" s="73">
        <v>44001</v>
      </c>
      <c r="D63" s="1"/>
    </row>
    <row r="64" spans="1:4">
      <c r="A64" s="5" t="s">
        <v>77</v>
      </c>
      <c r="B64" s="134">
        <v>149</v>
      </c>
      <c r="C64" s="71">
        <v>44013</v>
      </c>
      <c r="D64" s="1"/>
    </row>
    <row r="65" spans="1:4">
      <c r="A65" s="5" t="s">
        <v>77</v>
      </c>
      <c r="B65" s="134">
        <v>150</v>
      </c>
      <c r="C65" s="73">
        <v>44017</v>
      </c>
      <c r="D65" s="1"/>
    </row>
    <row r="66" spans="1:4">
      <c r="A66" s="5" t="s">
        <v>77</v>
      </c>
      <c r="B66" s="134">
        <v>151</v>
      </c>
      <c r="C66" s="73">
        <v>44034</v>
      </c>
      <c r="D66" s="1"/>
    </row>
    <row r="67" spans="1:4">
      <c r="A67" s="5" t="s">
        <v>77</v>
      </c>
      <c r="B67" s="134">
        <v>152</v>
      </c>
      <c r="C67" s="73">
        <v>44045</v>
      </c>
      <c r="D67" s="1"/>
    </row>
    <row r="68" spans="1:4">
      <c r="A68" s="5" t="s">
        <v>77</v>
      </c>
      <c r="B68" s="134">
        <v>153</v>
      </c>
      <c r="C68" s="73">
        <v>44066</v>
      </c>
      <c r="D68" s="1"/>
    </row>
    <row r="69" spans="1:4">
      <c r="A69" s="5" t="s">
        <v>77</v>
      </c>
      <c r="B69" s="134">
        <v>154</v>
      </c>
      <c r="C69" s="73">
        <v>44090</v>
      </c>
      <c r="D69" s="1"/>
    </row>
    <row r="70" spans="1:4">
      <c r="A70" s="5" t="s">
        <v>77</v>
      </c>
      <c r="B70" s="134">
        <v>155</v>
      </c>
      <c r="C70" s="73">
        <v>44107</v>
      </c>
      <c r="D70" s="1"/>
    </row>
    <row r="71" spans="1:4">
      <c r="A71" s="5" t="s">
        <v>77</v>
      </c>
      <c r="B71" s="134">
        <v>156</v>
      </c>
      <c r="C71" s="73">
        <v>44131</v>
      </c>
      <c r="D71" s="1"/>
    </row>
    <row r="72" spans="1:4">
      <c r="A72" s="5" t="s">
        <v>77</v>
      </c>
      <c r="B72" s="134">
        <v>157</v>
      </c>
      <c r="C72" s="73">
        <v>44142</v>
      </c>
      <c r="D72" s="1"/>
    </row>
    <row r="73" spans="1:4">
      <c r="A73" s="5" t="s">
        <v>77</v>
      </c>
      <c r="B73" s="134">
        <v>158</v>
      </c>
      <c r="C73" s="73">
        <v>44157</v>
      </c>
      <c r="D73" s="1"/>
    </row>
    <row r="74" spans="1:4">
      <c r="A74" s="5" t="s">
        <v>77</v>
      </c>
      <c r="B74" s="134">
        <v>159</v>
      </c>
      <c r="C74" s="73">
        <v>44172</v>
      </c>
      <c r="D74" s="1"/>
    </row>
    <row r="75" spans="1:4">
      <c r="A75" s="5" t="s">
        <v>77</v>
      </c>
      <c r="B75" s="134">
        <v>160</v>
      </c>
      <c r="C75" s="71">
        <v>44181</v>
      </c>
      <c r="D75" s="1"/>
    </row>
    <row r="76" spans="1:4">
      <c r="A76" s="5" t="s">
        <v>153</v>
      </c>
      <c r="B76" s="134">
        <v>131</v>
      </c>
      <c r="C76" s="73">
        <v>44188</v>
      </c>
      <c r="D76" s="1"/>
    </row>
    <row r="77" spans="1:4">
      <c r="A77" s="65" t="s">
        <v>153</v>
      </c>
      <c r="B77" s="164">
        <v>132</v>
      </c>
      <c r="C77" s="184">
        <v>44191</v>
      </c>
      <c r="D77" s="185"/>
    </row>
    <row r="78" spans="1:4">
      <c r="A78" s="65" t="s">
        <v>153</v>
      </c>
      <c r="B78" s="164">
        <v>133</v>
      </c>
      <c r="C78" s="165">
        <v>44192</v>
      </c>
      <c r="D78" s="185"/>
    </row>
    <row r="79" spans="1:4">
      <c r="A79" s="65" t="s">
        <v>153</v>
      </c>
      <c r="B79" s="164">
        <v>133</v>
      </c>
      <c r="C79" s="184">
        <v>44204</v>
      </c>
      <c r="D79" s="185"/>
    </row>
    <row r="80" spans="1:4">
      <c r="A80" s="65" t="s">
        <v>153</v>
      </c>
      <c r="B80" s="164">
        <v>135</v>
      </c>
      <c r="C80" s="184">
        <v>44206</v>
      </c>
      <c r="D80" s="185"/>
    </row>
    <row r="81" spans="1:4">
      <c r="A81" s="65" t="s">
        <v>153</v>
      </c>
      <c r="B81" s="164">
        <v>136</v>
      </c>
      <c r="C81" s="184">
        <v>44209</v>
      </c>
      <c r="D81" s="185"/>
    </row>
    <row r="82" spans="1:4">
      <c r="A82" s="65" t="s">
        <v>153</v>
      </c>
      <c r="B82" s="164">
        <v>137</v>
      </c>
      <c r="C82" s="184">
        <v>44212</v>
      </c>
      <c r="D82" s="185"/>
    </row>
    <row r="83" spans="1:4">
      <c r="A83" s="65" t="s">
        <v>153</v>
      </c>
      <c r="B83" s="164">
        <v>138</v>
      </c>
      <c r="C83" s="184">
        <v>44215</v>
      </c>
      <c r="D83" s="185"/>
    </row>
    <row r="84" spans="1:4">
      <c r="A84" s="65" t="s">
        <v>153</v>
      </c>
      <c r="B84" s="164">
        <v>139</v>
      </c>
      <c r="C84" s="184">
        <v>44218</v>
      </c>
      <c r="D84" s="185"/>
    </row>
    <row r="85" spans="1:4">
      <c r="A85" s="65" t="s">
        <v>153</v>
      </c>
      <c r="B85" s="164">
        <v>140</v>
      </c>
      <c r="C85" s="184">
        <v>44221</v>
      </c>
      <c r="D85" s="185"/>
    </row>
    <row r="86" spans="1:4">
      <c r="A86" s="5" t="s">
        <v>115</v>
      </c>
      <c r="B86" s="134">
        <v>126</v>
      </c>
      <c r="C86" s="71">
        <v>44223</v>
      </c>
      <c r="D86" s="1"/>
    </row>
    <row r="87" spans="1:4">
      <c r="A87" s="5" t="s">
        <v>115</v>
      </c>
      <c r="B87" s="134">
        <v>127</v>
      </c>
      <c r="C87" s="71">
        <v>44226</v>
      </c>
      <c r="D87" s="1"/>
    </row>
    <row r="88" spans="1:4">
      <c r="A88" s="5" t="s">
        <v>157</v>
      </c>
      <c r="B88" s="134">
        <v>50</v>
      </c>
      <c r="C88" s="71">
        <v>44227</v>
      </c>
      <c r="D88" s="1"/>
    </row>
    <row r="89" spans="1:4">
      <c r="A89" s="5" t="s">
        <v>157</v>
      </c>
      <c r="B89" s="134">
        <v>51</v>
      </c>
      <c r="C89" s="71">
        <v>44227</v>
      </c>
      <c r="D89" s="1"/>
    </row>
    <row r="90" spans="1:4">
      <c r="A90" s="5" t="s">
        <v>157</v>
      </c>
      <c r="B90" s="134">
        <v>52</v>
      </c>
      <c r="C90" s="71">
        <v>44227</v>
      </c>
      <c r="D90" s="1"/>
    </row>
    <row r="91" spans="1:4">
      <c r="A91" s="5" t="s">
        <v>157</v>
      </c>
      <c r="B91" s="134">
        <v>53</v>
      </c>
      <c r="C91" s="71">
        <v>44227</v>
      </c>
      <c r="D91" s="1"/>
    </row>
    <row r="92" spans="1:4">
      <c r="A92" s="5" t="s">
        <v>157</v>
      </c>
      <c r="B92" s="134">
        <v>54</v>
      </c>
      <c r="C92" s="71">
        <v>44228</v>
      </c>
      <c r="D92" s="1"/>
    </row>
    <row r="93" spans="1:4">
      <c r="A93" s="5" t="s">
        <v>157</v>
      </c>
      <c r="B93" s="134">
        <v>55</v>
      </c>
      <c r="C93" s="71">
        <v>44228</v>
      </c>
      <c r="D93" s="1"/>
    </row>
    <row r="94" spans="1:4">
      <c r="A94" s="5" t="s">
        <v>157</v>
      </c>
      <c r="B94" s="134">
        <v>56</v>
      </c>
      <c r="C94" s="71">
        <v>44228</v>
      </c>
      <c r="D94" s="1"/>
    </row>
    <row r="95" spans="1:4">
      <c r="A95" s="5" t="s">
        <v>157</v>
      </c>
      <c r="B95" s="134">
        <v>57</v>
      </c>
      <c r="C95" s="71">
        <v>44228</v>
      </c>
      <c r="D95" s="1"/>
    </row>
    <row r="96" spans="1:4">
      <c r="A96" s="5" t="s">
        <v>157</v>
      </c>
      <c r="B96" s="134">
        <v>58</v>
      </c>
      <c r="C96" s="71">
        <v>44229</v>
      </c>
      <c r="D96" s="1"/>
    </row>
    <row r="97" spans="1:4">
      <c r="A97" s="5" t="s">
        <v>157</v>
      </c>
      <c r="B97" s="134">
        <v>59</v>
      </c>
      <c r="C97" s="71">
        <v>44229</v>
      </c>
      <c r="D97" s="1"/>
    </row>
    <row r="98" spans="1:4">
      <c r="A98" s="5" t="s">
        <v>157</v>
      </c>
      <c r="B98" s="134">
        <v>60</v>
      </c>
      <c r="C98" s="71">
        <v>44229</v>
      </c>
      <c r="D98" s="1"/>
    </row>
    <row r="99" spans="1:4">
      <c r="A99" s="5" t="s">
        <v>157</v>
      </c>
      <c r="B99" s="134">
        <v>61</v>
      </c>
      <c r="C99" s="71">
        <v>44229</v>
      </c>
      <c r="D99" s="1"/>
    </row>
    <row r="100" spans="1:4">
      <c r="A100" s="5" t="s">
        <v>157</v>
      </c>
      <c r="B100" s="134">
        <v>62</v>
      </c>
      <c r="C100" s="71">
        <v>44229</v>
      </c>
      <c r="D100" s="1"/>
    </row>
    <row r="101" spans="1:4">
      <c r="A101" s="5" t="s">
        <v>157</v>
      </c>
      <c r="B101" s="134">
        <v>63</v>
      </c>
      <c r="C101" s="71">
        <v>44229</v>
      </c>
      <c r="D101" s="1"/>
    </row>
    <row r="102" spans="1:4">
      <c r="A102" s="5" t="s">
        <v>157</v>
      </c>
      <c r="B102" s="134">
        <v>64</v>
      </c>
      <c r="C102" s="71">
        <v>44229</v>
      </c>
      <c r="D102" s="1"/>
    </row>
    <row r="103" spans="1:4">
      <c r="A103" s="5" t="s">
        <v>157</v>
      </c>
      <c r="B103" s="134">
        <v>65</v>
      </c>
      <c r="C103" s="71">
        <v>44230</v>
      </c>
      <c r="D103" s="1"/>
    </row>
    <row r="104" spans="1:4">
      <c r="A104" s="5" t="s">
        <v>157</v>
      </c>
      <c r="B104" s="134">
        <v>66</v>
      </c>
      <c r="C104" s="71">
        <v>44230</v>
      </c>
      <c r="D104" s="1"/>
    </row>
    <row r="105" spans="1:4">
      <c r="A105" s="5" t="s">
        <v>157</v>
      </c>
      <c r="B105" s="134">
        <v>67</v>
      </c>
      <c r="C105" s="71">
        <v>44230</v>
      </c>
      <c r="D105" s="1"/>
    </row>
    <row r="106" spans="1:4">
      <c r="A106" s="5" t="s">
        <v>157</v>
      </c>
      <c r="B106" s="134">
        <v>68</v>
      </c>
      <c r="C106" s="71">
        <v>44230</v>
      </c>
      <c r="D106" s="1"/>
    </row>
    <row r="107" spans="1:4">
      <c r="A107" s="5" t="s">
        <v>157</v>
      </c>
      <c r="B107" s="134">
        <v>69</v>
      </c>
      <c r="C107" s="71">
        <v>44231</v>
      </c>
      <c r="D107" s="1"/>
    </row>
    <row r="108" spans="1:4">
      <c r="A108" s="5" t="s">
        <v>157</v>
      </c>
      <c r="B108" s="134">
        <v>70</v>
      </c>
      <c r="C108" s="71">
        <v>44231</v>
      </c>
      <c r="D108" s="1"/>
    </row>
    <row r="109" spans="1:4">
      <c r="A109" s="5" t="s">
        <v>157</v>
      </c>
      <c r="B109" s="134">
        <v>71</v>
      </c>
      <c r="C109" s="71">
        <v>44231</v>
      </c>
      <c r="D109" s="1"/>
    </row>
    <row r="110" spans="1:4">
      <c r="A110" s="5" t="s">
        <v>157</v>
      </c>
      <c r="B110" s="134">
        <v>72</v>
      </c>
      <c r="C110" s="71">
        <v>44231</v>
      </c>
      <c r="D110" s="1"/>
    </row>
    <row r="111" spans="1:4">
      <c r="A111" s="5" t="s">
        <v>157</v>
      </c>
      <c r="B111" s="134">
        <v>73</v>
      </c>
      <c r="C111" s="71">
        <v>44232</v>
      </c>
      <c r="D111" s="1"/>
    </row>
    <row r="112" spans="1:4">
      <c r="A112" s="5" t="s">
        <v>157</v>
      </c>
      <c r="B112" s="134">
        <v>74</v>
      </c>
      <c r="C112" s="71">
        <v>44233</v>
      </c>
      <c r="D112" s="1"/>
    </row>
    <row r="113" spans="1:4">
      <c r="A113" s="5" t="s">
        <v>157</v>
      </c>
      <c r="B113" s="134">
        <v>75</v>
      </c>
      <c r="C113" s="71">
        <v>44234</v>
      </c>
      <c r="D113" s="1"/>
    </row>
    <row r="114" spans="1:4">
      <c r="A114" s="5" t="s">
        <v>157</v>
      </c>
      <c r="B114" s="134">
        <v>76</v>
      </c>
      <c r="C114" s="71">
        <v>44235</v>
      </c>
      <c r="D114" s="1"/>
    </row>
    <row r="115" spans="1:4">
      <c r="A115" s="5" t="s">
        <v>157</v>
      </c>
      <c r="B115" s="134">
        <v>77</v>
      </c>
      <c r="C115" s="71">
        <v>44236</v>
      </c>
      <c r="D115" s="1"/>
    </row>
    <row r="116" spans="1:4">
      <c r="A116" s="5" t="s">
        <v>157</v>
      </c>
      <c r="B116" s="134">
        <v>78</v>
      </c>
      <c r="C116" s="71">
        <v>44236</v>
      </c>
      <c r="D116" s="1"/>
    </row>
    <row r="117" spans="1:4">
      <c r="A117" s="5" t="s">
        <v>157</v>
      </c>
      <c r="B117" s="134">
        <v>79</v>
      </c>
      <c r="C117" s="71">
        <v>44237</v>
      </c>
      <c r="D117" s="1"/>
    </row>
    <row r="118" spans="1:4">
      <c r="A118" s="5" t="s">
        <v>157</v>
      </c>
      <c r="B118" s="134">
        <v>80</v>
      </c>
      <c r="C118" s="71">
        <v>44237</v>
      </c>
      <c r="D118" s="1"/>
    </row>
    <row r="119" spans="1:4">
      <c r="A119" s="5" t="s">
        <v>157</v>
      </c>
      <c r="B119" s="134">
        <v>81</v>
      </c>
      <c r="C119" s="71">
        <v>44237</v>
      </c>
      <c r="D119" s="1"/>
    </row>
    <row r="120" spans="1:4">
      <c r="A120" s="5" t="s">
        <v>157</v>
      </c>
      <c r="B120" s="134">
        <v>82</v>
      </c>
      <c r="C120" s="71">
        <v>44237</v>
      </c>
      <c r="D120" s="1"/>
    </row>
    <row r="121" spans="1:4">
      <c r="A121" s="5" t="s">
        <v>157</v>
      </c>
      <c r="B121" s="134">
        <v>83</v>
      </c>
      <c r="C121" s="71">
        <v>44237</v>
      </c>
      <c r="D121" s="1"/>
    </row>
    <row r="122" spans="1:4">
      <c r="A122" s="5" t="s">
        <v>157</v>
      </c>
      <c r="B122" s="134">
        <v>84</v>
      </c>
      <c r="C122" s="71">
        <v>44237</v>
      </c>
      <c r="D122" s="1"/>
    </row>
    <row r="123" spans="1:4">
      <c r="A123" s="5" t="s">
        <v>157</v>
      </c>
      <c r="B123" s="134">
        <v>85</v>
      </c>
      <c r="C123" s="71">
        <v>44237</v>
      </c>
      <c r="D123" s="1"/>
    </row>
    <row r="124" spans="1:4">
      <c r="A124" s="5" t="s">
        <v>157</v>
      </c>
      <c r="B124" s="134">
        <v>86</v>
      </c>
      <c r="C124" s="71">
        <v>44237</v>
      </c>
      <c r="D124" s="1"/>
    </row>
    <row r="125" spans="1:4">
      <c r="A125" s="5" t="s">
        <v>157</v>
      </c>
      <c r="B125" s="134">
        <v>87</v>
      </c>
      <c r="C125" s="71">
        <v>44237</v>
      </c>
      <c r="D125" s="1"/>
    </row>
    <row r="126" spans="1:4">
      <c r="A126" s="5" t="s">
        <v>157</v>
      </c>
      <c r="B126" s="134">
        <v>88</v>
      </c>
      <c r="C126" s="71">
        <v>44238</v>
      </c>
      <c r="D126" s="1"/>
    </row>
    <row r="127" spans="1:4">
      <c r="A127" s="5" t="s">
        <v>157</v>
      </c>
      <c r="B127" s="134">
        <v>89</v>
      </c>
      <c r="C127" s="71">
        <v>44239</v>
      </c>
      <c r="D127" s="1"/>
    </row>
    <row r="128" spans="1:4">
      <c r="A128" s="5" t="s">
        <v>157</v>
      </c>
      <c r="B128" s="134">
        <v>90</v>
      </c>
      <c r="C128" s="71">
        <v>44240</v>
      </c>
      <c r="D128" s="1"/>
    </row>
    <row r="129" spans="1:4">
      <c r="A129" s="5" t="s">
        <v>157</v>
      </c>
      <c r="B129" s="134">
        <v>91</v>
      </c>
      <c r="C129" s="71">
        <v>44241</v>
      </c>
      <c r="D129" s="1"/>
    </row>
    <row r="130" spans="1:4">
      <c r="A130" s="5" t="s">
        <v>157</v>
      </c>
      <c r="B130" s="134">
        <v>92</v>
      </c>
      <c r="C130" s="71">
        <v>44242</v>
      </c>
      <c r="D130" s="1"/>
    </row>
    <row r="131" spans="1:4">
      <c r="A131" s="5" t="s">
        <v>157</v>
      </c>
      <c r="B131" s="134">
        <v>93</v>
      </c>
      <c r="C131" s="71">
        <v>44243</v>
      </c>
      <c r="D131" s="1"/>
    </row>
    <row r="132" spans="1:4">
      <c r="A132" s="5" t="s">
        <v>157</v>
      </c>
      <c r="B132" s="134">
        <v>94</v>
      </c>
      <c r="C132" s="71">
        <v>44244</v>
      </c>
      <c r="D132" s="1"/>
    </row>
    <row r="133" spans="1:4">
      <c r="A133" s="5" t="s">
        <v>157</v>
      </c>
      <c r="B133" s="134">
        <v>95</v>
      </c>
      <c r="C133" s="71">
        <v>44244</v>
      </c>
      <c r="D133" s="1"/>
    </row>
    <row r="134" spans="1:4">
      <c r="A134" s="5" t="s">
        <v>157</v>
      </c>
      <c r="B134" s="134">
        <v>96</v>
      </c>
      <c r="C134" s="71">
        <v>44244</v>
      </c>
      <c r="D134" s="1"/>
    </row>
    <row r="135" spans="1:4">
      <c r="A135" s="5" t="s">
        <v>157</v>
      </c>
      <c r="B135" s="134">
        <v>97</v>
      </c>
      <c r="C135" s="71">
        <v>44244</v>
      </c>
      <c r="D135" s="1"/>
    </row>
    <row r="136" spans="1:4">
      <c r="A136" s="5" t="s">
        <v>157</v>
      </c>
      <c r="B136" s="134">
        <v>98</v>
      </c>
      <c r="C136" s="71">
        <v>44244</v>
      </c>
      <c r="D136" s="1"/>
    </row>
    <row r="137" spans="1:4">
      <c r="A137" s="5" t="s">
        <v>157</v>
      </c>
      <c r="B137" s="134">
        <v>99</v>
      </c>
      <c r="C137" s="71">
        <v>44244</v>
      </c>
      <c r="D137" s="1"/>
    </row>
    <row r="138" spans="1:4">
      <c r="A138" s="5" t="s">
        <v>157</v>
      </c>
      <c r="B138" s="134">
        <v>100</v>
      </c>
      <c r="C138" s="71">
        <v>44245</v>
      </c>
      <c r="D138" s="1"/>
    </row>
    <row r="139" spans="1:4">
      <c r="A139" s="5" t="s">
        <v>159</v>
      </c>
      <c r="B139" s="134">
        <v>10</v>
      </c>
      <c r="C139" s="71">
        <v>44245</v>
      </c>
      <c r="D139" s="1"/>
    </row>
    <row r="140" spans="1:4">
      <c r="A140" s="5" t="s">
        <v>159</v>
      </c>
      <c r="B140" s="134">
        <v>11</v>
      </c>
      <c r="C140" s="71">
        <v>44245</v>
      </c>
      <c r="D140" s="1"/>
    </row>
    <row r="141" spans="1:4">
      <c r="A141" s="5" t="s">
        <v>159</v>
      </c>
      <c r="B141" s="134">
        <v>12</v>
      </c>
      <c r="C141" s="71">
        <v>44245</v>
      </c>
      <c r="D141" s="1"/>
    </row>
    <row r="142" spans="1:4">
      <c r="A142" s="5" t="s">
        <v>159</v>
      </c>
      <c r="B142" s="134">
        <v>13</v>
      </c>
      <c r="C142" s="71">
        <v>44245</v>
      </c>
      <c r="D142" s="1"/>
    </row>
    <row r="143" spans="1:4">
      <c r="A143" s="5" t="s">
        <v>159</v>
      </c>
      <c r="B143" s="134">
        <v>14</v>
      </c>
      <c r="C143" s="71">
        <v>44245</v>
      </c>
      <c r="D143" s="1"/>
    </row>
    <row r="144" spans="1:4">
      <c r="A144" s="5" t="s">
        <v>159</v>
      </c>
      <c r="B144" s="134">
        <v>15</v>
      </c>
      <c r="C144" s="71">
        <v>44245</v>
      </c>
      <c r="D144" s="1"/>
    </row>
    <row r="145" spans="1:4">
      <c r="A145" s="5" t="s">
        <v>159</v>
      </c>
      <c r="B145" s="134">
        <v>16</v>
      </c>
      <c r="C145" s="71">
        <v>44245</v>
      </c>
      <c r="D145" s="1"/>
    </row>
    <row r="146" spans="1:4">
      <c r="A146" s="5" t="s">
        <v>159</v>
      </c>
      <c r="B146" s="134">
        <v>17</v>
      </c>
      <c r="C146" s="71">
        <v>44245</v>
      </c>
      <c r="D146" s="1"/>
    </row>
    <row r="147" spans="1:4">
      <c r="A147" s="5" t="s">
        <v>159</v>
      </c>
      <c r="B147" s="134">
        <v>18</v>
      </c>
      <c r="C147" s="71">
        <v>44245</v>
      </c>
      <c r="D147" s="1"/>
    </row>
    <row r="148" spans="1:4">
      <c r="A148" s="5" t="s">
        <v>159</v>
      </c>
      <c r="B148" s="134">
        <v>19</v>
      </c>
      <c r="C148" s="71">
        <v>44245</v>
      </c>
      <c r="D148" s="1"/>
    </row>
    <row r="149" spans="1:4">
      <c r="A149" s="5" t="s">
        <v>159</v>
      </c>
      <c r="B149" s="134">
        <v>20</v>
      </c>
      <c r="C149" s="71">
        <v>44245</v>
      </c>
      <c r="D149" s="1"/>
    </row>
    <row r="150" spans="1:4">
      <c r="A150" s="5" t="s">
        <v>159</v>
      </c>
      <c r="B150" s="134">
        <v>21</v>
      </c>
      <c r="C150" s="71">
        <v>44245</v>
      </c>
      <c r="D150" s="1"/>
    </row>
    <row r="151" spans="1:4">
      <c r="A151" s="5" t="s">
        <v>159</v>
      </c>
      <c r="B151" s="134">
        <v>22</v>
      </c>
      <c r="C151" s="71">
        <v>44245</v>
      </c>
      <c r="D151" s="1"/>
    </row>
    <row r="152" spans="1:4">
      <c r="A152" s="5" t="s">
        <v>159</v>
      </c>
      <c r="B152" s="134">
        <v>23</v>
      </c>
      <c r="C152" s="71">
        <v>44245</v>
      </c>
      <c r="D152" s="1"/>
    </row>
    <row r="153" spans="1:4">
      <c r="A153" s="5" t="s">
        <v>159</v>
      </c>
      <c r="B153" s="134">
        <v>24</v>
      </c>
      <c r="C153" s="71">
        <v>44245</v>
      </c>
      <c r="D153" s="1"/>
    </row>
    <row r="154" spans="1:4">
      <c r="A154" s="5" t="s">
        <v>159</v>
      </c>
      <c r="B154" s="134">
        <v>25</v>
      </c>
      <c r="C154" s="71">
        <v>44246</v>
      </c>
      <c r="D154" s="1"/>
    </row>
    <row r="155" spans="1:4">
      <c r="A155" s="5" t="s">
        <v>159</v>
      </c>
      <c r="B155" s="134">
        <v>26</v>
      </c>
      <c r="C155" s="71">
        <v>44247</v>
      </c>
      <c r="D155" s="1"/>
    </row>
    <row r="156" spans="1:4">
      <c r="A156" s="5" t="s">
        <v>159</v>
      </c>
      <c r="B156" s="134">
        <v>27</v>
      </c>
      <c r="C156" s="71">
        <v>44247</v>
      </c>
      <c r="D156" s="1"/>
    </row>
    <row r="157" spans="1:4">
      <c r="A157" s="5" t="s">
        <v>159</v>
      </c>
      <c r="B157" s="134">
        <v>28</v>
      </c>
      <c r="C157" s="71">
        <v>44247</v>
      </c>
      <c r="D157" s="1"/>
    </row>
    <row r="158" spans="1:4">
      <c r="A158" s="5" t="s">
        <v>159</v>
      </c>
      <c r="B158" s="134">
        <v>29</v>
      </c>
      <c r="C158" s="71">
        <v>44247</v>
      </c>
      <c r="D158" s="1"/>
    </row>
    <row r="159" spans="1:4">
      <c r="A159" s="5" t="s">
        <v>159</v>
      </c>
      <c r="B159" s="134">
        <v>30</v>
      </c>
      <c r="C159" s="71">
        <v>44247</v>
      </c>
      <c r="D159" s="1"/>
    </row>
    <row r="160" spans="1:4">
      <c r="A160" s="5" t="s">
        <v>159</v>
      </c>
      <c r="B160" s="134">
        <v>31</v>
      </c>
      <c r="C160" s="71">
        <v>44247</v>
      </c>
      <c r="D160" s="1"/>
    </row>
    <row r="161" spans="1:4">
      <c r="A161" s="5" t="s">
        <v>159</v>
      </c>
      <c r="B161" s="134">
        <v>32</v>
      </c>
      <c r="C161" s="71">
        <v>44247</v>
      </c>
      <c r="D161" s="1"/>
    </row>
    <row r="162" spans="1:4">
      <c r="A162" s="5" t="s">
        <v>159</v>
      </c>
      <c r="B162" s="134">
        <v>33</v>
      </c>
      <c r="C162" s="71">
        <v>44247</v>
      </c>
      <c r="D162" s="1"/>
    </row>
    <row r="163" spans="1:4">
      <c r="A163" s="5" t="s">
        <v>159</v>
      </c>
      <c r="B163" s="134">
        <v>34</v>
      </c>
      <c r="C163" s="71">
        <v>44247</v>
      </c>
      <c r="D163" s="1"/>
    </row>
    <row r="164" spans="1:4">
      <c r="A164" s="5" t="s">
        <v>159</v>
      </c>
      <c r="B164" s="134">
        <v>35</v>
      </c>
      <c r="C164" s="71">
        <v>44247</v>
      </c>
      <c r="D164" s="1"/>
    </row>
    <row r="165" spans="1:4">
      <c r="A165" s="5" t="s">
        <v>159</v>
      </c>
      <c r="B165" s="134">
        <v>36</v>
      </c>
      <c r="C165" s="71">
        <v>44247</v>
      </c>
      <c r="D165" s="1"/>
    </row>
    <row r="166" spans="1:4">
      <c r="A166" s="5" t="s">
        <v>159</v>
      </c>
      <c r="B166" s="134">
        <v>37</v>
      </c>
      <c r="C166" s="71">
        <v>44247</v>
      </c>
      <c r="D166" s="1"/>
    </row>
    <row r="167" spans="1:4">
      <c r="A167" s="5" t="s">
        <v>159</v>
      </c>
      <c r="B167" s="134">
        <v>38</v>
      </c>
      <c r="C167" s="71">
        <v>44247</v>
      </c>
      <c r="D167" s="1"/>
    </row>
    <row r="168" spans="1:4">
      <c r="A168" s="5" t="s">
        <v>159</v>
      </c>
      <c r="B168" s="134">
        <v>39</v>
      </c>
      <c r="C168" s="71">
        <v>44247</v>
      </c>
      <c r="D168" s="1"/>
    </row>
    <row r="169" spans="1:4">
      <c r="A169" s="5" t="s">
        <v>159</v>
      </c>
      <c r="B169" s="134">
        <v>40</v>
      </c>
      <c r="C169" s="71">
        <v>44247</v>
      </c>
      <c r="D169" s="1"/>
    </row>
    <row r="170" spans="1:4">
      <c r="A170" s="5" t="s">
        <v>159</v>
      </c>
      <c r="B170" s="134">
        <v>41</v>
      </c>
      <c r="C170" s="71">
        <v>44247</v>
      </c>
      <c r="D170" s="1"/>
    </row>
    <row r="171" spans="1:4">
      <c r="A171" s="5" t="s">
        <v>159</v>
      </c>
      <c r="B171" s="134">
        <v>42</v>
      </c>
      <c r="C171" s="71">
        <v>44248</v>
      </c>
      <c r="D171" s="1"/>
    </row>
    <row r="172" spans="1:4">
      <c r="A172" s="5" t="s">
        <v>159</v>
      </c>
      <c r="B172" s="134">
        <v>43</v>
      </c>
      <c r="C172" s="71">
        <v>44249</v>
      </c>
      <c r="D172" s="1"/>
    </row>
    <row r="173" spans="1:4">
      <c r="A173" s="5" t="s">
        <v>159</v>
      </c>
      <c r="B173" s="134">
        <v>44</v>
      </c>
      <c r="C173" s="71">
        <v>44249</v>
      </c>
      <c r="D173" s="1"/>
    </row>
    <row r="174" spans="1:4">
      <c r="A174" s="5" t="s">
        <v>159</v>
      </c>
      <c r="B174" s="134">
        <v>45</v>
      </c>
      <c r="C174" s="71">
        <v>44249</v>
      </c>
      <c r="D174" s="1"/>
    </row>
    <row r="175" spans="1:4">
      <c r="A175" s="5" t="s">
        <v>159</v>
      </c>
      <c r="B175" s="134">
        <v>46</v>
      </c>
      <c r="C175" s="71">
        <v>44249</v>
      </c>
      <c r="D175" s="1"/>
    </row>
    <row r="176" spans="1:4">
      <c r="A176" s="5" t="s">
        <v>159</v>
      </c>
      <c r="B176" s="134">
        <v>47</v>
      </c>
      <c r="C176" s="71">
        <v>44249</v>
      </c>
      <c r="D176" s="1"/>
    </row>
    <row r="177" spans="1:4">
      <c r="A177" s="5" t="s">
        <v>159</v>
      </c>
      <c r="B177" s="134">
        <v>48</v>
      </c>
      <c r="C177" s="71">
        <v>44249</v>
      </c>
      <c r="D177" s="1"/>
    </row>
    <row r="178" spans="1:4">
      <c r="A178" s="5" t="s">
        <v>159</v>
      </c>
      <c r="B178" s="134">
        <v>49</v>
      </c>
      <c r="C178" s="71">
        <v>44249</v>
      </c>
      <c r="D178" s="1"/>
    </row>
    <row r="179" spans="1:4">
      <c r="A179" s="5" t="s">
        <v>159</v>
      </c>
      <c r="B179" s="134">
        <v>50</v>
      </c>
      <c r="C179" s="71">
        <v>44249</v>
      </c>
      <c r="D179" s="1"/>
    </row>
    <row r="180" spans="1:4">
      <c r="A180" s="5" t="s">
        <v>159</v>
      </c>
      <c r="B180" s="134">
        <v>51</v>
      </c>
      <c r="C180" s="71">
        <v>44250</v>
      </c>
      <c r="D180" s="1"/>
    </row>
    <row r="181" spans="1:4">
      <c r="A181" s="5" t="s">
        <v>159</v>
      </c>
      <c r="B181" s="134">
        <v>52</v>
      </c>
      <c r="C181" s="71">
        <v>44250</v>
      </c>
      <c r="D181" s="1"/>
    </row>
    <row r="182" spans="1:4">
      <c r="A182" s="5" t="s">
        <v>159</v>
      </c>
      <c r="B182" s="134">
        <v>53</v>
      </c>
      <c r="C182" s="71">
        <v>44250</v>
      </c>
      <c r="D182" s="1"/>
    </row>
    <row r="183" spans="1:4">
      <c r="A183" s="5" t="s">
        <v>159</v>
      </c>
      <c r="B183" s="134">
        <v>54</v>
      </c>
      <c r="C183" s="71">
        <v>44251</v>
      </c>
      <c r="D183" s="1"/>
    </row>
    <row r="184" spans="1:4">
      <c r="A184" s="5" t="s">
        <v>159</v>
      </c>
      <c r="B184" s="134">
        <v>55</v>
      </c>
      <c r="C184" s="71">
        <v>44252</v>
      </c>
      <c r="D184" s="1"/>
    </row>
    <row r="185" spans="1:4">
      <c r="A185" s="5" t="s">
        <v>159</v>
      </c>
      <c r="B185" s="134">
        <v>56</v>
      </c>
      <c r="C185" s="71">
        <v>44252</v>
      </c>
      <c r="D185" s="1"/>
    </row>
    <row r="186" spans="1:4">
      <c r="A186" s="5" t="s">
        <v>159</v>
      </c>
      <c r="B186" s="134">
        <v>57</v>
      </c>
      <c r="C186" s="71">
        <v>44252</v>
      </c>
      <c r="D186" s="1"/>
    </row>
    <row r="187" spans="1:4">
      <c r="A187" s="5" t="s">
        <v>159</v>
      </c>
      <c r="B187" s="134">
        <v>58</v>
      </c>
      <c r="C187" s="71">
        <v>44252</v>
      </c>
      <c r="D187" s="1"/>
    </row>
    <row r="188" spans="1:4">
      <c r="A188" s="5" t="s">
        <v>159</v>
      </c>
      <c r="B188" s="134">
        <v>59</v>
      </c>
      <c r="C188" s="71">
        <v>44252</v>
      </c>
      <c r="D188" s="1"/>
    </row>
    <row r="189" spans="1:4">
      <c r="A189" s="5" t="s">
        <v>159</v>
      </c>
      <c r="B189" s="134">
        <v>60</v>
      </c>
      <c r="C189" s="71">
        <v>44252</v>
      </c>
      <c r="D189" s="1"/>
    </row>
    <row r="190" spans="1:4">
      <c r="A190" s="5" t="s">
        <v>159</v>
      </c>
      <c r="B190" s="134">
        <v>61</v>
      </c>
      <c r="C190" s="71">
        <v>44253</v>
      </c>
      <c r="D190" s="1"/>
    </row>
    <row r="191" spans="1:4">
      <c r="A191" s="5" t="s">
        <v>159</v>
      </c>
      <c r="B191" s="134">
        <v>62</v>
      </c>
      <c r="C191" s="71">
        <v>44254</v>
      </c>
      <c r="D191" s="1"/>
    </row>
    <row r="192" spans="1:4">
      <c r="A192" s="5" t="s">
        <v>159</v>
      </c>
      <c r="B192" s="134">
        <v>63</v>
      </c>
      <c r="C192" s="71">
        <v>44255</v>
      </c>
      <c r="D192" s="1"/>
    </row>
    <row r="193" spans="1:4">
      <c r="A193" s="5" t="s">
        <v>159</v>
      </c>
      <c r="B193" s="134">
        <v>64</v>
      </c>
      <c r="C193" s="71">
        <v>44256</v>
      </c>
      <c r="D193" s="1"/>
    </row>
    <row r="194" spans="1:4">
      <c r="A194" s="5" t="s">
        <v>159</v>
      </c>
      <c r="B194" s="134">
        <v>65</v>
      </c>
      <c r="C194" s="71">
        <v>44256</v>
      </c>
      <c r="D194" s="1"/>
    </row>
    <row r="195" spans="1:4">
      <c r="A195" s="5" t="s">
        <v>159</v>
      </c>
      <c r="B195" s="134">
        <v>66</v>
      </c>
      <c r="C195" s="71">
        <v>44256</v>
      </c>
      <c r="D195" s="1"/>
    </row>
    <row r="196" spans="1:4">
      <c r="A196" s="5" t="s">
        <v>159</v>
      </c>
      <c r="B196" s="134">
        <v>67</v>
      </c>
      <c r="C196" s="71">
        <v>44256</v>
      </c>
      <c r="D196" s="1"/>
    </row>
    <row r="197" spans="1:4">
      <c r="A197" s="5" t="s">
        <v>159</v>
      </c>
      <c r="B197" s="134">
        <v>68</v>
      </c>
      <c r="C197" s="71">
        <v>44256</v>
      </c>
      <c r="D197" s="1"/>
    </row>
    <row r="198" spans="1:4">
      <c r="A198" s="5" t="s">
        <v>159</v>
      </c>
      <c r="B198" s="134">
        <v>69</v>
      </c>
      <c r="C198" s="71">
        <v>44256</v>
      </c>
      <c r="D198" s="1"/>
    </row>
    <row r="199" spans="1:4">
      <c r="A199" s="5" t="s">
        <v>159</v>
      </c>
      <c r="B199" s="134">
        <v>70</v>
      </c>
      <c r="C199" s="71">
        <v>44256</v>
      </c>
      <c r="D199" s="1"/>
    </row>
    <row r="200" spans="1:4">
      <c r="A200" s="5" t="s">
        <v>159</v>
      </c>
      <c r="B200" s="134">
        <v>71</v>
      </c>
      <c r="C200" s="71">
        <v>44256</v>
      </c>
      <c r="D200" s="1"/>
    </row>
    <row r="201" spans="1:4">
      <c r="A201" s="5" t="s">
        <v>159</v>
      </c>
      <c r="B201" s="134">
        <v>72</v>
      </c>
      <c r="C201" s="71">
        <v>44256</v>
      </c>
      <c r="D201" s="1"/>
    </row>
    <row r="202" spans="1:4">
      <c r="A202" s="5" t="s">
        <v>159</v>
      </c>
      <c r="B202" s="134">
        <v>73</v>
      </c>
      <c r="C202" s="71">
        <v>44256</v>
      </c>
      <c r="D202" s="1"/>
    </row>
    <row r="203" spans="1:4">
      <c r="A203" s="5" t="s">
        <v>159</v>
      </c>
      <c r="B203" s="134">
        <v>74</v>
      </c>
      <c r="C203" s="71">
        <v>44256</v>
      </c>
      <c r="D203" s="1"/>
    </row>
    <row r="204" spans="1:4">
      <c r="A204" s="5" t="s">
        <v>159</v>
      </c>
      <c r="B204" s="134">
        <v>75</v>
      </c>
      <c r="C204" s="71">
        <v>44257</v>
      </c>
      <c r="D204" s="1"/>
    </row>
    <row r="205" spans="1:4">
      <c r="A205" s="5" t="s">
        <v>159</v>
      </c>
      <c r="B205" s="134">
        <v>87</v>
      </c>
      <c r="C205" s="71">
        <v>44263</v>
      </c>
      <c r="D205" s="1"/>
    </row>
    <row r="206" spans="1:4">
      <c r="A206" s="5" t="s">
        <v>159</v>
      </c>
      <c r="B206" s="134">
        <v>88</v>
      </c>
      <c r="C206" s="71">
        <v>44264</v>
      </c>
      <c r="D206" s="1"/>
    </row>
    <row r="207" spans="1:4">
      <c r="A207" s="5" t="s">
        <v>159</v>
      </c>
      <c r="B207" s="134">
        <v>89</v>
      </c>
      <c r="C207" s="71">
        <v>44265</v>
      </c>
      <c r="D207" s="1"/>
    </row>
    <row r="208" spans="1:4">
      <c r="A208" s="5" t="s">
        <v>159</v>
      </c>
      <c r="B208" s="134">
        <v>90</v>
      </c>
      <c r="C208" s="71">
        <v>44266</v>
      </c>
      <c r="D208" s="1"/>
    </row>
    <row r="209" spans="1:4">
      <c r="A209" s="5" t="s">
        <v>159</v>
      </c>
      <c r="B209" s="134">
        <v>91</v>
      </c>
      <c r="C209" s="71">
        <v>44267</v>
      </c>
      <c r="D209" s="1"/>
    </row>
    <row r="210" spans="1:4">
      <c r="A210" s="5" t="s">
        <v>159</v>
      </c>
      <c r="B210" s="134">
        <v>92</v>
      </c>
      <c r="C210" s="71">
        <v>44268</v>
      </c>
      <c r="D210" s="1"/>
    </row>
    <row r="211" spans="1:4">
      <c r="A211" s="5" t="s">
        <v>159</v>
      </c>
      <c r="B211" s="134">
        <v>93</v>
      </c>
      <c r="C211" s="71">
        <v>44269</v>
      </c>
      <c r="D211" s="1"/>
    </row>
    <row r="212" spans="1:4">
      <c r="A212" s="5" t="s">
        <v>159</v>
      </c>
      <c r="B212" s="134">
        <v>94</v>
      </c>
      <c r="C212" s="71">
        <v>44270</v>
      </c>
      <c r="D212" s="1"/>
    </row>
    <row r="213" spans="1:4">
      <c r="A213" s="5" t="s">
        <v>159</v>
      </c>
      <c r="B213" s="134">
        <v>95</v>
      </c>
      <c r="C213" s="71">
        <v>44271</v>
      </c>
      <c r="D213" s="1"/>
    </row>
    <row r="214" spans="1:4">
      <c r="A214" s="5" t="s">
        <v>159</v>
      </c>
      <c r="B214" s="134">
        <v>96</v>
      </c>
      <c r="C214" s="71">
        <v>44272</v>
      </c>
      <c r="D214" s="1"/>
    </row>
    <row r="215" spans="1:4">
      <c r="A215" s="5" t="s">
        <v>159</v>
      </c>
      <c r="B215" s="134">
        <v>97</v>
      </c>
      <c r="C215" s="71">
        <v>44273</v>
      </c>
      <c r="D215" s="1"/>
    </row>
    <row r="216" spans="1:4">
      <c r="A216" s="5" t="s">
        <v>159</v>
      </c>
      <c r="B216" s="134">
        <v>98</v>
      </c>
      <c r="C216" s="71">
        <v>44274</v>
      </c>
      <c r="D216" s="1"/>
    </row>
    <row r="217" spans="1:4">
      <c r="A217" s="5" t="s">
        <v>159</v>
      </c>
      <c r="B217" s="134">
        <v>99</v>
      </c>
      <c r="C217" s="71">
        <v>44275</v>
      </c>
      <c r="D217" s="1"/>
    </row>
    <row r="218" spans="1:4">
      <c r="A218" s="5" t="s">
        <v>159</v>
      </c>
      <c r="B218" s="134">
        <v>100</v>
      </c>
      <c r="C218" s="71">
        <v>44276</v>
      </c>
      <c r="D218" s="1"/>
    </row>
    <row r="219" spans="1:4">
      <c r="A219" s="5" t="s">
        <v>159</v>
      </c>
      <c r="B219" s="134">
        <v>101</v>
      </c>
      <c r="C219" s="71">
        <v>44277</v>
      </c>
      <c r="D219" s="1"/>
    </row>
    <row r="220" spans="1:4">
      <c r="A220" s="5" t="s">
        <v>159</v>
      </c>
      <c r="B220" s="134">
        <v>102</v>
      </c>
      <c r="C220" s="71">
        <v>44278</v>
      </c>
      <c r="D220" s="1"/>
    </row>
    <row r="221" spans="1:4">
      <c r="A221" s="5" t="s">
        <v>159</v>
      </c>
      <c r="B221" s="134">
        <v>103</v>
      </c>
      <c r="C221" s="71">
        <v>44279</v>
      </c>
      <c r="D221" s="1"/>
    </row>
    <row r="222" spans="1:4">
      <c r="A222" s="5" t="s">
        <v>159</v>
      </c>
      <c r="B222" s="134">
        <v>104</v>
      </c>
      <c r="C222" s="71">
        <v>44280</v>
      </c>
      <c r="D222" s="1"/>
    </row>
    <row r="223" spans="1:4">
      <c r="A223" s="5" t="s">
        <v>159</v>
      </c>
      <c r="B223" s="134">
        <v>105</v>
      </c>
      <c r="C223" s="71">
        <v>44281</v>
      </c>
      <c r="D223" s="1"/>
    </row>
    <row r="224" spans="1:4">
      <c r="A224" s="5" t="s">
        <v>159</v>
      </c>
      <c r="B224" s="134">
        <v>106</v>
      </c>
      <c r="C224" s="71">
        <v>44282</v>
      </c>
      <c r="D224" s="1"/>
    </row>
    <row r="225" spans="1:4">
      <c r="A225" s="5" t="s">
        <v>159</v>
      </c>
      <c r="B225" s="134">
        <v>107</v>
      </c>
      <c r="C225" s="71">
        <v>44283</v>
      </c>
      <c r="D225" s="1"/>
    </row>
    <row r="226" spans="1:4">
      <c r="A226" s="5" t="s">
        <v>159</v>
      </c>
      <c r="B226" s="134">
        <v>108</v>
      </c>
      <c r="C226" s="71">
        <v>44284</v>
      </c>
      <c r="D226" s="1"/>
    </row>
    <row r="227" spans="1:4">
      <c r="A227" s="5" t="s">
        <v>159</v>
      </c>
      <c r="B227" s="134">
        <v>109</v>
      </c>
      <c r="C227" s="71">
        <v>44294</v>
      </c>
      <c r="D227" s="1"/>
    </row>
    <row r="228" spans="1:4">
      <c r="A228" s="65" t="s">
        <v>152</v>
      </c>
      <c r="B228" s="164">
        <v>126</v>
      </c>
      <c r="C228" s="184">
        <v>44488</v>
      </c>
      <c r="D228" s="185"/>
    </row>
    <row r="229" spans="1:4">
      <c r="A229" s="65" t="s">
        <v>152</v>
      </c>
      <c r="B229" s="164">
        <v>143</v>
      </c>
      <c r="C229" s="184">
        <v>44646</v>
      </c>
      <c r="D229" s="185"/>
    </row>
    <row r="230" spans="1:4">
      <c r="A230" s="65" t="s">
        <v>152</v>
      </c>
      <c r="B230" s="164">
        <v>152</v>
      </c>
      <c r="C230" s="165">
        <v>44679</v>
      </c>
      <c r="D230" s="185"/>
    </row>
    <row r="231" spans="1:4">
      <c r="A231" s="65" t="s">
        <v>152</v>
      </c>
      <c r="B231" s="164">
        <v>157</v>
      </c>
      <c r="C231" s="165">
        <v>44710</v>
      </c>
      <c r="D231" s="185"/>
    </row>
    <row r="232" spans="1:4">
      <c r="A232" s="65" t="s">
        <v>152</v>
      </c>
      <c r="B232" s="164">
        <v>158</v>
      </c>
      <c r="C232" s="165">
        <v>44715</v>
      </c>
      <c r="D232" s="185"/>
    </row>
    <row r="233" spans="1:4">
      <c r="A233" s="65" t="s">
        <v>152</v>
      </c>
      <c r="B233" s="164">
        <v>159</v>
      </c>
      <c r="C233" s="165">
        <v>44727</v>
      </c>
      <c r="D233" s="185"/>
    </row>
    <row r="234" spans="1:4">
      <c r="A234" s="65" t="s">
        <v>152</v>
      </c>
      <c r="B234" s="164">
        <v>160</v>
      </c>
      <c r="C234" s="165">
        <v>44728</v>
      </c>
      <c r="D234" s="185"/>
    </row>
    <row r="235" spans="1:4">
      <c r="A235" s="5" t="s">
        <v>154</v>
      </c>
      <c r="B235" s="134">
        <v>107</v>
      </c>
      <c r="C235" s="73">
        <v>44728</v>
      </c>
      <c r="D235" s="1"/>
    </row>
    <row r="236" spans="1:4">
      <c r="A236" s="5" t="s">
        <v>154</v>
      </c>
      <c r="B236" s="134">
        <v>108</v>
      </c>
      <c r="C236" s="73">
        <v>44729</v>
      </c>
      <c r="D236" s="1"/>
    </row>
    <row r="237" spans="1:4">
      <c r="A237" s="5" t="s">
        <v>154</v>
      </c>
      <c r="B237" s="134">
        <v>109</v>
      </c>
      <c r="C237" s="73">
        <v>44730</v>
      </c>
      <c r="D237" s="1"/>
    </row>
    <row r="238" spans="1:4">
      <c r="A238" s="5" t="s">
        <v>154</v>
      </c>
      <c r="B238" s="134">
        <v>111</v>
      </c>
      <c r="C238" s="73">
        <v>44734</v>
      </c>
      <c r="D238" s="1"/>
    </row>
    <row r="239" spans="1:4">
      <c r="A239" s="5" t="s">
        <v>154</v>
      </c>
      <c r="B239" s="134">
        <v>112</v>
      </c>
      <c r="C239" s="73">
        <v>44735</v>
      </c>
      <c r="D239" s="1"/>
    </row>
    <row r="240" spans="1:4">
      <c r="A240" s="5" t="s">
        <v>154</v>
      </c>
      <c r="B240" s="134">
        <v>113</v>
      </c>
      <c r="C240" s="73">
        <v>44736</v>
      </c>
      <c r="D240" s="1"/>
    </row>
    <row r="241" spans="1:4">
      <c r="A241" s="5" t="s">
        <v>154</v>
      </c>
      <c r="B241" s="134">
        <v>114</v>
      </c>
      <c r="C241" s="73">
        <v>44741</v>
      </c>
      <c r="D241" s="1"/>
    </row>
    <row r="242" spans="1:4">
      <c r="A242" s="5" t="s">
        <v>154</v>
      </c>
      <c r="B242" s="134">
        <v>115</v>
      </c>
      <c r="C242" s="73">
        <v>44742</v>
      </c>
      <c r="D242" s="1"/>
    </row>
    <row r="243" spans="1:4">
      <c r="A243" s="5" t="s">
        <v>154</v>
      </c>
      <c r="B243" s="134">
        <v>116</v>
      </c>
      <c r="C243" s="73">
        <v>44744</v>
      </c>
      <c r="D243" s="1"/>
    </row>
    <row r="244" spans="1:4">
      <c r="A244" s="5" t="s">
        <v>154</v>
      </c>
      <c r="B244" s="134">
        <v>117</v>
      </c>
      <c r="C244" s="73">
        <v>44745</v>
      </c>
      <c r="D244" s="1"/>
    </row>
    <row r="245" spans="1:4">
      <c r="A245" s="5" t="s">
        <v>154</v>
      </c>
      <c r="B245" s="134">
        <v>118</v>
      </c>
      <c r="C245" s="73">
        <v>44747</v>
      </c>
      <c r="D245" s="1"/>
    </row>
    <row r="246" spans="1:4">
      <c r="A246" s="5" t="s">
        <v>154</v>
      </c>
      <c r="B246" s="134">
        <v>119</v>
      </c>
      <c r="C246" s="73">
        <v>44750</v>
      </c>
      <c r="D246" s="1"/>
    </row>
    <row r="247" spans="1:4">
      <c r="A247" s="5" t="s">
        <v>154</v>
      </c>
      <c r="B247" s="134">
        <v>120</v>
      </c>
      <c r="C247" s="73">
        <v>44753</v>
      </c>
      <c r="D247" s="1"/>
    </row>
    <row r="248" spans="1:4">
      <c r="A248" s="5" t="s">
        <v>154</v>
      </c>
      <c r="B248" s="134">
        <v>126</v>
      </c>
      <c r="C248" s="73">
        <v>44768</v>
      </c>
      <c r="D248" s="1"/>
    </row>
    <row r="249" spans="1:4">
      <c r="A249" s="5" t="s">
        <v>154</v>
      </c>
      <c r="B249" s="134">
        <v>152</v>
      </c>
      <c r="C249" s="73">
        <v>44889</v>
      </c>
      <c r="D249" s="1"/>
    </row>
    <row r="250" spans="1:4">
      <c r="A250" s="5" t="s">
        <v>154</v>
      </c>
      <c r="B250" s="134">
        <v>155</v>
      </c>
      <c r="C250" s="73">
        <v>44908</v>
      </c>
      <c r="D250" s="1"/>
    </row>
    <row r="251" spans="1:4">
      <c r="A251" s="5" t="s">
        <v>154</v>
      </c>
      <c r="B251" s="134">
        <v>156</v>
      </c>
      <c r="C251" s="73">
        <v>44914</v>
      </c>
      <c r="D251" s="1"/>
    </row>
    <row r="252" spans="1:4">
      <c r="A252" s="5" t="s">
        <v>154</v>
      </c>
      <c r="B252" s="134">
        <v>157</v>
      </c>
      <c r="C252" s="73">
        <v>44921</v>
      </c>
      <c r="D252" s="1"/>
    </row>
    <row r="253" spans="1:4">
      <c r="A253" s="5" t="s">
        <v>154</v>
      </c>
      <c r="B253" s="134">
        <v>158</v>
      </c>
      <c r="C253" s="73">
        <v>44930</v>
      </c>
      <c r="D253" s="1"/>
    </row>
    <row r="254" spans="1:4">
      <c r="A254" s="5" t="s">
        <v>154</v>
      </c>
      <c r="B254" s="134">
        <v>160</v>
      </c>
      <c r="C254" s="73">
        <v>44940</v>
      </c>
      <c r="D254" s="1"/>
    </row>
    <row r="255" spans="1:4">
      <c r="A255" s="5" t="s">
        <v>75</v>
      </c>
      <c r="B255" s="134">
        <v>100</v>
      </c>
      <c r="C255" s="73">
        <v>44940</v>
      </c>
      <c r="D255" s="1"/>
    </row>
    <row r="256" spans="1:4">
      <c r="A256" s="5" t="s">
        <v>75</v>
      </c>
      <c r="B256" s="134">
        <v>101</v>
      </c>
      <c r="C256" s="73">
        <v>44942</v>
      </c>
      <c r="D256" s="1"/>
    </row>
    <row r="257" spans="1:4">
      <c r="A257" s="5" t="s">
        <v>75</v>
      </c>
      <c r="B257" s="134">
        <v>103</v>
      </c>
      <c r="C257" s="73">
        <v>44944</v>
      </c>
      <c r="D257" s="1"/>
    </row>
    <row r="258" spans="1:4">
      <c r="A258" s="5" t="s">
        <v>75</v>
      </c>
      <c r="B258" s="134">
        <v>105</v>
      </c>
      <c r="C258" s="73">
        <v>44947</v>
      </c>
      <c r="D258" s="1"/>
    </row>
    <row r="259" spans="1:4">
      <c r="A259" s="5" t="s">
        <v>75</v>
      </c>
      <c r="B259" s="134">
        <v>106</v>
      </c>
      <c r="C259" s="73">
        <v>44948</v>
      </c>
      <c r="D259" s="136">
        <v>0.96319444444444446</v>
      </c>
    </row>
    <row r="260" spans="1:4">
      <c r="A260" s="5" t="s">
        <v>75</v>
      </c>
      <c r="B260" s="134">
        <v>107</v>
      </c>
      <c r="C260" s="73">
        <v>44950</v>
      </c>
      <c r="D260" s="136">
        <v>0.31805555555555554</v>
      </c>
    </row>
    <row r="261" spans="1:4">
      <c r="A261" s="5" t="s">
        <v>75</v>
      </c>
      <c r="B261" s="134">
        <v>108</v>
      </c>
      <c r="C261" s="73">
        <v>44951</v>
      </c>
      <c r="D261" s="136">
        <v>0.89236111111111116</v>
      </c>
    </row>
    <row r="262" spans="1:4">
      <c r="A262" s="5" t="s">
        <v>75</v>
      </c>
      <c r="B262" s="134">
        <v>109</v>
      </c>
      <c r="C262" s="73">
        <v>44953</v>
      </c>
      <c r="D262" s="136">
        <v>0.30069444444444443</v>
      </c>
    </row>
    <row r="263" spans="1:4">
      <c r="A263" s="5" t="s">
        <v>75</v>
      </c>
      <c r="B263" s="134">
        <v>110</v>
      </c>
      <c r="C263" s="73">
        <v>44954</v>
      </c>
      <c r="D263" s="136">
        <v>0.94513888888888886</v>
      </c>
    </row>
    <row r="264" spans="1:4">
      <c r="A264" s="5" t="s">
        <v>75</v>
      </c>
      <c r="B264" s="134">
        <v>111</v>
      </c>
      <c r="C264" s="73">
        <v>44956</v>
      </c>
      <c r="D264" s="136">
        <v>0.28888888888888892</v>
      </c>
    </row>
    <row r="265" spans="1:4">
      <c r="A265" s="5" t="s">
        <v>75</v>
      </c>
      <c r="B265" s="134">
        <v>112</v>
      </c>
      <c r="C265" s="73">
        <v>44959</v>
      </c>
      <c r="D265" s="136">
        <v>0.29097222222222224</v>
      </c>
    </row>
    <row r="266" spans="1:4">
      <c r="A266" s="5" t="s">
        <v>75</v>
      </c>
      <c r="B266" s="134">
        <v>114</v>
      </c>
      <c r="C266" s="73">
        <v>44961</v>
      </c>
      <c r="D266" s="136">
        <v>0.8847222222222223</v>
      </c>
    </row>
    <row r="267" spans="1:4">
      <c r="A267" s="5" t="s">
        <v>75</v>
      </c>
      <c r="B267" s="134">
        <v>115</v>
      </c>
      <c r="C267" s="73">
        <v>44964</v>
      </c>
      <c r="D267" s="136">
        <v>0.29791666666666666</v>
      </c>
    </row>
    <row r="268" spans="1:4">
      <c r="A268" s="5" t="s">
        <v>75</v>
      </c>
      <c r="B268" s="134">
        <v>116</v>
      </c>
      <c r="C268" s="73">
        <v>44966</v>
      </c>
      <c r="D268" s="136">
        <v>0.31666666666666665</v>
      </c>
    </row>
    <row r="269" spans="1:4">
      <c r="A269" s="5" t="s">
        <v>75</v>
      </c>
      <c r="B269" s="134">
        <v>121</v>
      </c>
      <c r="C269" s="73">
        <v>44974</v>
      </c>
      <c r="D269" s="136">
        <v>0.75486111111111109</v>
      </c>
    </row>
    <row r="270" spans="1:4">
      <c r="A270" s="5" t="s">
        <v>75</v>
      </c>
      <c r="B270" s="134">
        <v>123</v>
      </c>
      <c r="C270" s="73">
        <v>44979</v>
      </c>
      <c r="D270" s="136">
        <v>0.29791666666666666</v>
      </c>
    </row>
    <row r="271" spans="1:4">
      <c r="A271" s="5" t="s">
        <v>75</v>
      </c>
      <c r="B271" s="134">
        <v>124</v>
      </c>
      <c r="C271" s="73">
        <v>44980</v>
      </c>
      <c r="D271" s="136">
        <v>0.30624999999999997</v>
      </c>
    </row>
    <row r="272" spans="1:4">
      <c r="A272" s="5" t="s">
        <v>75</v>
      </c>
      <c r="B272" s="134">
        <v>126</v>
      </c>
      <c r="C272" s="73">
        <v>44985</v>
      </c>
      <c r="D272" s="136">
        <v>0.30624999999999997</v>
      </c>
    </row>
    <row r="273" spans="1:4">
      <c r="A273" s="5" t="s">
        <v>75</v>
      </c>
      <c r="B273" s="134">
        <v>127</v>
      </c>
      <c r="C273" s="73">
        <v>44987</v>
      </c>
      <c r="D273" s="136">
        <v>0.33749999999999997</v>
      </c>
    </row>
    <row r="274" spans="1:4">
      <c r="A274" s="5" t="s">
        <v>75</v>
      </c>
      <c r="B274" s="134">
        <v>128</v>
      </c>
      <c r="C274" s="73">
        <v>44992</v>
      </c>
      <c r="D274" s="136">
        <v>0.39166666666666666</v>
      </c>
    </row>
    <row r="275" spans="1:4">
      <c r="A275" s="5" t="s">
        <v>75</v>
      </c>
      <c r="B275" s="134">
        <v>129</v>
      </c>
      <c r="C275" s="73">
        <v>44992</v>
      </c>
      <c r="D275" s="136">
        <v>0.68402777777777779</v>
      </c>
    </row>
    <row r="276" spans="1:4">
      <c r="A276" s="5" t="s">
        <v>75</v>
      </c>
      <c r="B276" s="134">
        <v>131</v>
      </c>
      <c r="C276" s="73">
        <v>44997</v>
      </c>
      <c r="D276" s="136">
        <v>0.3972222222222222</v>
      </c>
    </row>
    <row r="277" spans="1:4">
      <c r="A277" s="5" t="s">
        <v>75</v>
      </c>
      <c r="B277" s="134">
        <v>133</v>
      </c>
      <c r="C277" s="73">
        <v>45002</v>
      </c>
      <c r="D277" s="136">
        <v>0.30972222222222223</v>
      </c>
    </row>
    <row r="278" spans="1:4">
      <c r="A278" s="5" t="s">
        <v>75</v>
      </c>
      <c r="B278" s="134">
        <v>134</v>
      </c>
      <c r="C278" s="73">
        <v>45004</v>
      </c>
      <c r="D278" s="136">
        <v>0.84097222222222223</v>
      </c>
    </row>
    <row r="279" spans="1:4">
      <c r="A279" s="5" t="s">
        <v>75</v>
      </c>
      <c r="B279" s="134">
        <v>135</v>
      </c>
      <c r="C279" s="73">
        <v>45007</v>
      </c>
      <c r="D279" s="136">
        <v>0.66527777777777775</v>
      </c>
    </row>
    <row r="280" spans="1:4">
      <c r="A280" s="5" t="s">
        <v>75</v>
      </c>
      <c r="B280" s="134">
        <v>137</v>
      </c>
      <c r="C280" s="73">
        <v>45013</v>
      </c>
      <c r="D280" s="136">
        <v>0.30486111111111108</v>
      </c>
    </row>
    <row r="281" spans="1:4">
      <c r="A281" s="5" t="s">
        <v>75</v>
      </c>
      <c r="B281" s="134">
        <v>139</v>
      </c>
      <c r="C281" s="73">
        <v>45018</v>
      </c>
      <c r="D281" s="136">
        <v>0.59722222222222221</v>
      </c>
    </row>
    <row r="282" spans="1:4">
      <c r="A282" s="5" t="s">
        <v>75</v>
      </c>
      <c r="B282" s="134">
        <v>140</v>
      </c>
      <c r="C282" s="73">
        <v>45020</v>
      </c>
      <c r="D282" s="136">
        <v>0.68888888888888899</v>
      </c>
    </row>
    <row r="283" spans="1:4">
      <c r="A283" s="5" t="s">
        <v>75</v>
      </c>
      <c r="B283" s="134">
        <v>145</v>
      </c>
      <c r="C283" s="73">
        <v>45038</v>
      </c>
      <c r="D283" s="136">
        <v>0.81319444444444444</v>
      </c>
    </row>
    <row r="284" spans="1:4">
      <c r="A284" s="5" t="s">
        <v>75</v>
      </c>
      <c r="B284" s="134">
        <v>146</v>
      </c>
      <c r="C284" s="73">
        <v>45042</v>
      </c>
      <c r="D284" s="136">
        <v>0.30624999999999997</v>
      </c>
    </row>
    <row r="285" spans="1:4">
      <c r="A285" s="5" t="s">
        <v>75</v>
      </c>
      <c r="B285" s="134">
        <v>148</v>
      </c>
      <c r="C285" s="73">
        <v>45050</v>
      </c>
      <c r="D285" s="136">
        <v>0.30208333333333331</v>
      </c>
    </row>
    <row r="286" spans="1:4">
      <c r="A286" s="5" t="s">
        <v>75</v>
      </c>
      <c r="B286" s="134">
        <v>150</v>
      </c>
      <c r="C286" s="73">
        <v>45058</v>
      </c>
      <c r="D286" s="136">
        <v>0.6743055555555556</v>
      </c>
    </row>
    <row r="287" spans="1:4">
      <c r="A287" s="5" t="s">
        <v>75</v>
      </c>
      <c r="B287" s="134">
        <v>151</v>
      </c>
      <c r="C287" s="73">
        <v>45075</v>
      </c>
      <c r="D287" s="136">
        <v>0.32083333333333336</v>
      </c>
    </row>
    <row r="288" spans="1:4">
      <c r="A288" s="5" t="s">
        <v>75</v>
      </c>
      <c r="B288" s="134">
        <v>152</v>
      </c>
      <c r="C288" s="73">
        <v>45077</v>
      </c>
      <c r="D288" s="136">
        <v>0.4861111111111111</v>
      </c>
    </row>
    <row r="289" spans="1:4">
      <c r="A289" s="5" t="s">
        <v>75</v>
      </c>
      <c r="B289" s="134">
        <v>153</v>
      </c>
      <c r="C289" s="73">
        <v>45085</v>
      </c>
      <c r="D289" s="156">
        <v>0.30486111111111108</v>
      </c>
    </row>
    <row r="290" spans="1:4">
      <c r="A290" s="5" t="s">
        <v>75</v>
      </c>
      <c r="B290" s="134">
        <v>154</v>
      </c>
      <c r="C290" s="73">
        <v>45091</v>
      </c>
      <c r="D290" s="136">
        <v>0.28611111111111115</v>
      </c>
    </row>
    <row r="291" spans="1:4">
      <c r="A291" s="5" t="s">
        <v>75</v>
      </c>
      <c r="B291" s="134">
        <v>155</v>
      </c>
      <c r="C291" s="73">
        <v>45100</v>
      </c>
      <c r="D291" s="136">
        <v>0.3611111111111111</v>
      </c>
    </row>
    <row r="292" spans="1:4">
      <c r="A292" s="5" t="s">
        <v>75</v>
      </c>
      <c r="B292" s="134">
        <v>157</v>
      </c>
      <c r="C292" s="73">
        <v>45115</v>
      </c>
      <c r="D292" s="136">
        <v>0.8569444444444444</v>
      </c>
    </row>
    <row r="293" spans="1:4">
      <c r="A293" s="5" t="s">
        <v>75</v>
      </c>
      <c r="B293" s="134">
        <v>158</v>
      </c>
      <c r="C293" s="73">
        <v>45125</v>
      </c>
      <c r="D293" s="136">
        <v>0.39444444444444443</v>
      </c>
    </row>
    <row r="294" spans="1:4">
      <c r="A294" s="5" t="s">
        <v>75</v>
      </c>
      <c r="B294" s="134">
        <v>159</v>
      </c>
      <c r="C294" s="73">
        <v>45138</v>
      </c>
      <c r="D294" s="136">
        <v>0.62986111111111109</v>
      </c>
    </row>
    <row r="295" spans="1:4">
      <c r="A295" s="5" t="s">
        <v>75</v>
      </c>
      <c r="B295" s="134">
        <v>160</v>
      </c>
      <c r="C295" s="73">
        <v>45141</v>
      </c>
      <c r="D295" s="136">
        <v>0.51388888888888895</v>
      </c>
    </row>
    <row r="296" spans="1:4">
      <c r="A296" s="65" t="s">
        <v>76</v>
      </c>
      <c r="B296" s="164">
        <v>100</v>
      </c>
      <c r="C296" s="165">
        <v>45141</v>
      </c>
      <c r="D296" s="166">
        <v>0.60416666666666663</v>
      </c>
    </row>
    <row r="297" spans="1:4">
      <c r="A297" s="65" t="s">
        <v>76</v>
      </c>
      <c r="B297" s="164">
        <v>101</v>
      </c>
      <c r="C297" s="165">
        <v>45143</v>
      </c>
      <c r="D297" s="166">
        <v>0.92152777777777783</v>
      </c>
    </row>
    <row r="298" spans="1:4">
      <c r="A298" s="65" t="s">
        <v>76</v>
      </c>
      <c r="B298" s="164">
        <v>102</v>
      </c>
      <c r="C298" s="165">
        <v>45144</v>
      </c>
      <c r="D298" s="166">
        <v>0.73888888888888893</v>
      </c>
    </row>
    <row r="299" spans="1:4">
      <c r="A299" s="65" t="s">
        <v>76</v>
      </c>
      <c r="B299" s="164">
        <v>103</v>
      </c>
      <c r="C299" s="165">
        <v>45146</v>
      </c>
      <c r="D299" s="166">
        <v>0.29652777777777778</v>
      </c>
    </row>
    <row r="300" spans="1:4">
      <c r="A300" s="65" t="s">
        <v>76</v>
      </c>
      <c r="B300" s="164">
        <v>104</v>
      </c>
      <c r="C300" s="165">
        <v>45147</v>
      </c>
      <c r="D300" s="166">
        <v>0.60069444444444442</v>
      </c>
    </row>
    <row r="301" spans="1:4">
      <c r="A301" s="65" t="s">
        <v>76</v>
      </c>
      <c r="B301" s="164">
        <v>105</v>
      </c>
      <c r="C301" s="165">
        <v>45148</v>
      </c>
      <c r="D301" s="166">
        <v>0.65069444444444446</v>
      </c>
    </row>
    <row r="302" spans="1:4">
      <c r="A302" s="65" t="s">
        <v>76</v>
      </c>
      <c r="B302" s="164">
        <v>107</v>
      </c>
      <c r="C302" s="165">
        <v>45153</v>
      </c>
      <c r="D302" s="166">
        <v>0.8340277777777777</v>
      </c>
    </row>
    <row r="303" spans="1:4">
      <c r="A303" s="65" t="s">
        <v>76</v>
      </c>
      <c r="B303" s="164">
        <v>108</v>
      </c>
      <c r="C303" s="165">
        <v>45155</v>
      </c>
      <c r="D303" s="166">
        <v>0.63541666666666663</v>
      </c>
    </row>
    <row r="304" spans="1:4">
      <c r="A304" s="65" t="s">
        <v>76</v>
      </c>
      <c r="B304" s="164">
        <v>109</v>
      </c>
      <c r="C304" s="165">
        <v>45156</v>
      </c>
      <c r="D304" s="166">
        <v>0.87083333333333324</v>
      </c>
    </row>
    <row r="305" spans="1:4">
      <c r="A305" s="65" t="s">
        <v>76</v>
      </c>
      <c r="B305" s="164">
        <v>110</v>
      </c>
      <c r="C305" s="165">
        <v>45159</v>
      </c>
      <c r="D305" s="166">
        <v>0.35000000000000003</v>
      </c>
    </row>
    <row r="306" spans="1:4">
      <c r="A306" s="65" t="s">
        <v>76</v>
      </c>
      <c r="B306" s="164">
        <v>111</v>
      </c>
      <c r="C306" s="165">
        <v>45160</v>
      </c>
      <c r="D306" s="166">
        <v>0.98472222222222217</v>
      </c>
    </row>
    <row r="307" spans="1:4">
      <c r="A307" s="65" t="s">
        <v>76</v>
      </c>
      <c r="B307" s="164">
        <v>112</v>
      </c>
      <c r="C307" s="165">
        <v>45164</v>
      </c>
      <c r="D307" s="166">
        <v>0.7680555555555556</v>
      </c>
    </row>
    <row r="308" spans="1:4">
      <c r="A308" s="65" t="s">
        <v>76</v>
      </c>
      <c r="B308" s="164">
        <v>113</v>
      </c>
      <c r="C308" s="165">
        <v>45167</v>
      </c>
      <c r="D308" s="166">
        <v>0.3840277777777778</v>
      </c>
    </row>
    <row r="309" spans="1:4">
      <c r="A309" s="65" t="s">
        <v>76</v>
      </c>
      <c r="B309" s="164">
        <v>114</v>
      </c>
      <c r="C309" s="165">
        <v>45171</v>
      </c>
      <c r="D309" s="166">
        <v>0.71666666666666667</v>
      </c>
    </row>
    <row r="310" spans="1:4">
      <c r="A310" s="65" t="s">
        <v>76</v>
      </c>
      <c r="B310" s="164">
        <v>115</v>
      </c>
      <c r="C310" s="165">
        <v>45175</v>
      </c>
      <c r="D310" s="166">
        <v>0.30208333333333331</v>
      </c>
    </row>
    <row r="311" spans="1:4">
      <c r="A311" s="65" t="s">
        <v>76</v>
      </c>
      <c r="B311" s="164">
        <v>117</v>
      </c>
      <c r="C311" s="165">
        <v>45179</v>
      </c>
      <c r="D311" s="166">
        <v>0.84166666666666667</v>
      </c>
    </row>
    <row r="312" spans="1:4">
      <c r="A312" s="65" t="s">
        <v>76</v>
      </c>
      <c r="B312" s="164">
        <v>118</v>
      </c>
      <c r="C312" s="165">
        <v>45185</v>
      </c>
      <c r="D312" s="166">
        <v>0.61111111111111105</v>
      </c>
    </row>
    <row r="313" spans="1:4">
      <c r="A313" s="65" t="s">
        <v>76</v>
      </c>
      <c r="B313" s="164">
        <v>119</v>
      </c>
      <c r="C313" s="165">
        <v>45185</v>
      </c>
      <c r="D313" s="166">
        <v>0.61111111111111105</v>
      </c>
    </row>
    <row r="314" spans="1:4">
      <c r="A314" s="65" t="s">
        <v>76</v>
      </c>
      <c r="B314" s="164">
        <v>120</v>
      </c>
      <c r="C314" s="165">
        <v>45190</v>
      </c>
      <c r="D314" s="166">
        <v>0.37222222222222223</v>
      </c>
    </row>
    <row r="315" spans="1:4">
      <c r="A315" s="65" t="s">
        <v>76</v>
      </c>
      <c r="B315" s="164">
        <v>121</v>
      </c>
      <c r="C315" s="165">
        <v>45194</v>
      </c>
      <c r="D315" s="166">
        <v>0.35833333333333334</v>
      </c>
    </row>
    <row r="316" spans="1:4">
      <c r="A316" s="65" t="s">
        <v>76</v>
      </c>
      <c r="B316" s="164">
        <v>122</v>
      </c>
      <c r="C316" s="165">
        <v>45197</v>
      </c>
      <c r="D316" s="166">
        <v>0.32430555555555557</v>
      </c>
    </row>
    <row r="317" spans="1:4">
      <c r="A317" s="65" t="s">
        <v>76</v>
      </c>
      <c r="B317" s="164">
        <v>123</v>
      </c>
      <c r="C317" s="165">
        <v>45201</v>
      </c>
      <c r="D317" s="166">
        <v>0.30833333333333335</v>
      </c>
    </row>
    <row r="318" spans="1:4">
      <c r="A318" s="65" t="s">
        <v>76</v>
      </c>
      <c r="B318" s="164">
        <v>124</v>
      </c>
      <c r="C318" s="165">
        <v>45203</v>
      </c>
      <c r="D318" s="166">
        <v>0.80625000000000002</v>
      </c>
    </row>
    <row r="319" spans="1:4">
      <c r="A319" s="65" t="s">
        <v>76</v>
      </c>
      <c r="B319" s="164">
        <v>125</v>
      </c>
      <c r="C319" s="165">
        <v>45207</v>
      </c>
      <c r="D319" s="166">
        <v>0.43263888888888885</v>
      </c>
    </row>
    <row r="320" spans="1:4">
      <c r="A320" s="65" t="s">
        <v>76</v>
      </c>
      <c r="B320" s="164">
        <v>126</v>
      </c>
      <c r="C320" s="165">
        <v>45210</v>
      </c>
      <c r="D320" s="166">
        <v>0.35069444444444442</v>
      </c>
    </row>
    <row r="321" spans="1:4">
      <c r="A321" s="65" t="s">
        <v>76</v>
      </c>
      <c r="B321" s="164">
        <v>127</v>
      </c>
      <c r="C321" s="165">
        <v>45210</v>
      </c>
      <c r="D321" s="166">
        <v>0.35069444444444442</v>
      </c>
    </row>
    <row r="322" spans="1:4">
      <c r="A322" s="65" t="s">
        <v>76</v>
      </c>
      <c r="B322" s="164">
        <v>128</v>
      </c>
      <c r="C322" s="165">
        <v>45212</v>
      </c>
      <c r="D322" s="166">
        <v>0.33888888888888885</v>
      </c>
    </row>
    <row r="323" spans="1:4">
      <c r="A323" s="65" t="s">
        <v>76</v>
      </c>
      <c r="B323" s="164">
        <v>129</v>
      </c>
      <c r="C323" s="165">
        <v>45215</v>
      </c>
      <c r="D323" s="166">
        <v>0.3527777777777778</v>
      </c>
    </row>
    <row r="324" spans="1:4">
      <c r="A324" s="65" t="s">
        <v>76</v>
      </c>
      <c r="B324" s="164">
        <v>130</v>
      </c>
      <c r="C324" s="165">
        <v>45218</v>
      </c>
      <c r="D324" s="166">
        <v>0.36388888888888887</v>
      </c>
    </row>
    <row r="325" spans="1:4">
      <c r="A325" s="65" t="s">
        <v>76</v>
      </c>
      <c r="B325" s="164">
        <v>131</v>
      </c>
      <c r="C325" s="165">
        <v>45221</v>
      </c>
      <c r="D325" s="166">
        <v>0.35972222222222222</v>
      </c>
    </row>
    <row r="326" spans="1:4">
      <c r="A326" s="65" t="s">
        <v>76</v>
      </c>
      <c r="B326" s="164">
        <v>132</v>
      </c>
      <c r="C326" s="165">
        <v>45223</v>
      </c>
      <c r="D326" s="166">
        <v>0.77916666666666667</v>
      </c>
    </row>
    <row r="327" spans="1:4">
      <c r="A327" s="65" t="s">
        <v>76</v>
      </c>
      <c r="B327" s="164">
        <v>133</v>
      </c>
      <c r="C327" s="165">
        <v>45227</v>
      </c>
      <c r="D327" s="166">
        <v>0.82083333333333297</v>
      </c>
    </row>
    <row r="328" spans="1:4">
      <c r="A328" s="65" t="s">
        <v>76</v>
      </c>
      <c r="B328" s="164">
        <v>134</v>
      </c>
      <c r="C328" s="165">
        <v>45231</v>
      </c>
      <c r="D328" s="166">
        <v>0.60486111111111118</v>
      </c>
    </row>
    <row r="329" spans="1:4">
      <c r="A329" s="65" t="s">
        <v>76</v>
      </c>
      <c r="B329" s="164">
        <v>135</v>
      </c>
      <c r="C329" s="165">
        <v>45234</v>
      </c>
      <c r="D329" s="166">
        <v>0.72916666666666663</v>
      </c>
    </row>
    <row r="330" spans="1:4">
      <c r="A330" s="65" t="s">
        <v>76</v>
      </c>
      <c r="B330" s="164">
        <v>136</v>
      </c>
      <c r="C330" s="165">
        <v>45240</v>
      </c>
      <c r="D330" s="166">
        <v>0.3840277777777778</v>
      </c>
    </row>
    <row r="331" spans="1:4">
      <c r="A331" s="65" t="s">
        <v>76</v>
      </c>
      <c r="B331" s="164">
        <v>138</v>
      </c>
      <c r="C331" s="165">
        <v>45249</v>
      </c>
      <c r="D331" s="166">
        <v>0.36874999999999997</v>
      </c>
    </row>
    <row r="332" spans="1:4">
      <c r="A332" s="65" t="s">
        <v>76</v>
      </c>
      <c r="B332" s="164">
        <v>139</v>
      </c>
      <c r="C332" s="165">
        <v>45251</v>
      </c>
      <c r="D332" s="166">
        <v>0.41597222222222219</v>
      </c>
    </row>
    <row r="333" spans="1:4">
      <c r="A333" s="65" t="s">
        <v>76</v>
      </c>
      <c r="B333" s="164">
        <v>140</v>
      </c>
      <c r="C333" s="165">
        <v>45254</v>
      </c>
      <c r="D333" s="166">
        <v>0.36944444444444446</v>
      </c>
    </row>
    <row r="334" spans="1:4">
      <c r="A334" s="65" t="s">
        <v>76</v>
      </c>
      <c r="B334" s="164">
        <v>141</v>
      </c>
      <c r="C334" s="165">
        <v>45257</v>
      </c>
      <c r="D334" s="166">
        <v>0.43402777777777773</v>
      </c>
    </row>
    <row r="335" spans="1:4">
      <c r="A335" s="65" t="s">
        <v>76</v>
      </c>
      <c r="B335" s="164">
        <v>142</v>
      </c>
      <c r="C335" s="165">
        <v>45259</v>
      </c>
      <c r="D335" s="166">
        <v>0.36249999999999999</v>
      </c>
    </row>
    <row r="336" spans="1:4">
      <c r="A336" s="65" t="s">
        <v>76</v>
      </c>
      <c r="B336" s="164">
        <v>143</v>
      </c>
      <c r="C336" s="165">
        <v>45261</v>
      </c>
      <c r="D336" s="166">
        <v>0.36527777777777781</v>
      </c>
    </row>
    <row r="337" spans="1:4">
      <c r="A337" s="65" t="s">
        <v>76</v>
      </c>
      <c r="B337" s="164">
        <v>145</v>
      </c>
      <c r="C337" s="165">
        <v>45267</v>
      </c>
      <c r="D337" s="166">
        <v>0.3659722222222222</v>
      </c>
    </row>
    <row r="338" spans="1:4">
      <c r="A338" s="65" t="s">
        <v>76</v>
      </c>
      <c r="B338" s="164">
        <v>146</v>
      </c>
      <c r="C338" s="165">
        <v>45270</v>
      </c>
      <c r="D338" s="166">
        <v>0.73541666666666661</v>
      </c>
    </row>
    <row r="339" spans="1:4">
      <c r="A339" s="65" t="s">
        <v>76</v>
      </c>
      <c r="B339" s="164">
        <v>147</v>
      </c>
      <c r="C339" s="165">
        <v>45275</v>
      </c>
      <c r="D339" s="166">
        <v>0.3576388888888889</v>
      </c>
    </row>
    <row r="340" spans="1:4">
      <c r="A340" s="65" t="s">
        <v>76</v>
      </c>
      <c r="B340" s="164">
        <v>148</v>
      </c>
      <c r="C340" s="165">
        <v>45279</v>
      </c>
      <c r="D340" s="166">
        <v>0.96111111111111114</v>
      </c>
    </row>
    <row r="341" spans="1:4">
      <c r="A341" s="65" t="s">
        <v>76</v>
      </c>
      <c r="B341" s="164">
        <v>149</v>
      </c>
      <c r="C341" s="165">
        <v>45283</v>
      </c>
      <c r="D341" s="166">
        <v>0.74375000000000002</v>
      </c>
    </row>
    <row r="342" spans="1:4">
      <c r="A342" s="65" t="s">
        <v>76</v>
      </c>
      <c r="B342" s="164">
        <v>150</v>
      </c>
      <c r="C342" s="165">
        <v>45287</v>
      </c>
      <c r="D342" s="166">
        <v>0.66111111111111109</v>
      </c>
    </row>
    <row r="343" spans="1:4">
      <c r="A343" s="65" t="s">
        <v>76</v>
      </c>
      <c r="B343" s="164">
        <v>151</v>
      </c>
      <c r="C343" s="165">
        <v>45295</v>
      </c>
      <c r="D343" s="166">
        <v>0.70000000000000007</v>
      </c>
    </row>
    <row r="344" spans="1:4">
      <c r="A344" s="65" t="s">
        <v>76</v>
      </c>
      <c r="B344" s="164">
        <v>152</v>
      </c>
      <c r="C344" s="165">
        <v>45307</v>
      </c>
      <c r="D344" s="166">
        <v>0.40902777777777777</v>
      </c>
    </row>
    <row r="345" spans="1:4">
      <c r="A345" s="65" t="s">
        <v>76</v>
      </c>
      <c r="B345" s="164">
        <v>158</v>
      </c>
      <c r="C345" s="165">
        <v>45380</v>
      </c>
      <c r="D345" s="166">
        <v>0.80138888888888893</v>
      </c>
    </row>
    <row r="346" spans="1:4">
      <c r="A346" s="65" t="s">
        <v>76</v>
      </c>
      <c r="B346" s="164">
        <v>159</v>
      </c>
      <c r="C346" s="165">
        <v>45389</v>
      </c>
      <c r="D346" s="166">
        <v>0.67986111111111114</v>
      </c>
    </row>
    <row r="347" spans="1:4">
      <c r="A347" s="65" t="s">
        <v>76</v>
      </c>
      <c r="B347" s="164">
        <v>160</v>
      </c>
      <c r="C347" s="165">
        <v>45398</v>
      </c>
      <c r="D347" s="166">
        <v>0.64513888888888893</v>
      </c>
    </row>
    <row r="348" spans="1:4">
      <c r="A348" s="5" t="s">
        <v>83</v>
      </c>
      <c r="B348" s="134">
        <v>128</v>
      </c>
      <c r="C348" s="73">
        <v>45398</v>
      </c>
      <c r="D348" s="136">
        <v>0.64583333333333337</v>
      </c>
    </row>
    <row r="349" spans="1:4">
      <c r="A349" s="65" t="s">
        <v>83</v>
      </c>
      <c r="B349" s="164">
        <v>129</v>
      </c>
      <c r="C349" s="165">
        <v>45401</v>
      </c>
      <c r="D349" s="166">
        <v>0.63055555555555554</v>
      </c>
    </row>
    <row r="350" spans="1:4">
      <c r="A350" s="65" t="s">
        <v>83</v>
      </c>
      <c r="B350" s="164">
        <v>131</v>
      </c>
      <c r="C350" s="165">
        <v>45407</v>
      </c>
      <c r="D350" s="166">
        <v>0.35208333333333336</v>
      </c>
    </row>
    <row r="351" spans="1:4">
      <c r="A351" s="65" t="s">
        <v>83</v>
      </c>
      <c r="B351" s="164">
        <v>132</v>
      </c>
      <c r="C351" s="165">
        <v>45410</v>
      </c>
      <c r="D351" s="166">
        <v>0.34097222222222223</v>
      </c>
    </row>
    <row r="352" spans="1:4">
      <c r="A352" s="65" t="s">
        <v>83</v>
      </c>
      <c r="B352" s="164">
        <v>133</v>
      </c>
      <c r="C352" s="165">
        <v>45416</v>
      </c>
      <c r="D352" s="166">
        <v>0.71805555555555556</v>
      </c>
    </row>
    <row r="353" spans="1:4">
      <c r="A353" s="65" t="s">
        <v>83</v>
      </c>
      <c r="B353" s="164">
        <v>134</v>
      </c>
      <c r="C353" s="165">
        <v>45420</v>
      </c>
      <c r="D353" s="166">
        <v>0.34375</v>
      </c>
    </row>
    <row r="354" spans="1:4">
      <c r="A354" s="65" t="s">
        <v>83</v>
      </c>
      <c r="B354" s="164">
        <v>135</v>
      </c>
      <c r="C354" s="165">
        <v>45423</v>
      </c>
      <c r="D354" s="166">
        <v>0.34652777777777777</v>
      </c>
    </row>
    <row r="355" spans="1:4">
      <c r="A355" s="65" t="s">
        <v>83</v>
      </c>
      <c r="B355" s="164">
        <v>136</v>
      </c>
      <c r="C355" s="165">
        <v>45428</v>
      </c>
      <c r="D355" s="166">
        <v>0.6118055555555556</v>
      </c>
    </row>
    <row r="356" spans="1:4">
      <c r="A356" s="65" t="s">
        <v>83</v>
      </c>
      <c r="B356" s="164">
        <v>138</v>
      </c>
      <c r="C356" s="165">
        <v>45439</v>
      </c>
      <c r="D356" s="166">
        <v>0.36875000000000002</v>
      </c>
    </row>
    <row r="357" spans="1:4">
      <c r="A357" s="65" t="s">
        <v>83</v>
      </c>
      <c r="B357" s="164">
        <v>139</v>
      </c>
      <c r="C357" s="165">
        <v>45441</v>
      </c>
      <c r="D357" s="166">
        <v>0.34652777777777777</v>
      </c>
    </row>
    <row r="358" spans="1:4">
      <c r="A358" s="65" t="s">
        <v>83</v>
      </c>
      <c r="B358" s="164">
        <v>140</v>
      </c>
      <c r="C358" s="165">
        <v>45444</v>
      </c>
      <c r="D358" s="166">
        <v>0.39583333333333331</v>
      </c>
    </row>
    <row r="359" spans="1:4">
      <c r="A359" s="65" t="s">
        <v>83</v>
      </c>
      <c r="B359" s="164">
        <v>141</v>
      </c>
      <c r="C359" s="165">
        <v>45447</v>
      </c>
      <c r="D359" s="166">
        <v>0.38263888888888886</v>
      </c>
    </row>
    <row r="360" spans="1:4">
      <c r="A360" s="65" t="s">
        <v>83</v>
      </c>
      <c r="B360" s="164">
        <v>142</v>
      </c>
      <c r="C360" s="165">
        <v>45452</v>
      </c>
      <c r="D360" s="166">
        <v>0.36388888888888887</v>
      </c>
    </row>
    <row r="361" spans="1:4">
      <c r="A361" s="65" t="s">
        <v>83</v>
      </c>
      <c r="B361" s="164">
        <v>143</v>
      </c>
      <c r="C361" s="165">
        <v>45457</v>
      </c>
      <c r="D361" s="166">
        <v>0.63749999999999996</v>
      </c>
    </row>
    <row r="362" spans="1:4">
      <c r="A362" s="65" t="s">
        <v>83</v>
      </c>
      <c r="B362" s="164">
        <v>144</v>
      </c>
      <c r="C362" s="165">
        <v>45461</v>
      </c>
      <c r="D362" s="166">
        <v>0.37638888888888888</v>
      </c>
    </row>
    <row r="363" spans="1:4">
      <c r="A363" s="65" t="s">
        <v>83</v>
      </c>
      <c r="B363" s="164">
        <v>145</v>
      </c>
      <c r="C363" s="165">
        <v>45464</v>
      </c>
      <c r="D363" s="166">
        <v>0.34305555555555556</v>
      </c>
    </row>
    <row r="364" spans="1:4">
      <c r="A364" s="65" t="s">
        <v>83</v>
      </c>
      <c r="B364" s="164">
        <v>146</v>
      </c>
      <c r="C364" s="165">
        <v>45468</v>
      </c>
      <c r="D364" s="166">
        <v>0.40277777777777779</v>
      </c>
    </row>
    <row r="365" spans="1:4">
      <c r="A365" s="65" t="s">
        <v>83</v>
      </c>
      <c r="B365" s="164">
        <v>147</v>
      </c>
      <c r="C365" s="165">
        <v>45470</v>
      </c>
      <c r="D365" s="166">
        <v>0.35555555555555557</v>
      </c>
    </row>
    <row r="366" spans="1:4">
      <c r="A366" s="65" t="s">
        <v>83</v>
      </c>
      <c r="B366" s="164">
        <v>148</v>
      </c>
      <c r="C366" s="165">
        <v>45475</v>
      </c>
      <c r="D366" s="166">
        <v>0.62986111111111109</v>
      </c>
    </row>
    <row r="367" spans="1:4">
      <c r="A367" s="65" t="s">
        <v>83</v>
      </c>
      <c r="B367" s="164">
        <v>149</v>
      </c>
      <c r="C367" s="165">
        <v>45481</v>
      </c>
      <c r="D367" s="166">
        <v>0.34375</v>
      </c>
    </row>
    <row r="368" spans="1:4">
      <c r="A368" s="65" t="s">
        <v>83</v>
      </c>
      <c r="B368" s="164">
        <v>150</v>
      </c>
      <c r="C368" s="165">
        <v>45487</v>
      </c>
      <c r="D368" s="166">
        <v>0.3527777777777778</v>
      </c>
    </row>
    <row r="369" spans="1:4">
      <c r="A369" s="5" t="s">
        <v>156</v>
      </c>
      <c r="B369" s="134">
        <v>40</v>
      </c>
      <c r="C369" s="73">
        <v>45496</v>
      </c>
      <c r="D369" s="136">
        <v>0.42777777777777776</v>
      </c>
    </row>
    <row r="370" spans="1:4">
      <c r="A370" s="65" t="s">
        <v>156</v>
      </c>
      <c r="B370" s="164">
        <v>41</v>
      </c>
      <c r="C370" s="165">
        <v>45497</v>
      </c>
      <c r="D370" s="166">
        <v>0.39513888888888887</v>
      </c>
    </row>
    <row r="371" spans="1:4">
      <c r="A371" s="65" t="s">
        <v>156</v>
      </c>
      <c r="B371" s="164">
        <v>42</v>
      </c>
      <c r="C371" s="165">
        <v>45498</v>
      </c>
      <c r="D371" s="166">
        <v>0.34166666666666667</v>
      </c>
    </row>
    <row r="372" spans="1:4">
      <c r="A372" s="65" t="s">
        <v>156</v>
      </c>
      <c r="B372" s="164">
        <v>43</v>
      </c>
      <c r="C372" s="165">
        <v>45500</v>
      </c>
      <c r="D372" s="166">
        <v>0.34583333333333333</v>
      </c>
    </row>
    <row r="373" spans="1:4">
      <c r="A373" s="65" t="s">
        <v>156</v>
      </c>
      <c r="B373" s="164">
        <v>44</v>
      </c>
      <c r="C373" s="165">
        <v>45501</v>
      </c>
      <c r="D373" s="166">
        <v>0.35833333333333334</v>
      </c>
    </row>
    <row r="374" spans="1:4">
      <c r="A374" s="65" t="s">
        <v>156</v>
      </c>
      <c r="B374" s="164">
        <v>46</v>
      </c>
      <c r="C374" s="165">
        <v>45503</v>
      </c>
      <c r="D374" s="166">
        <v>0.64861111111111114</v>
      </c>
    </row>
    <row r="375" spans="1:4">
      <c r="A375" s="65" t="s">
        <v>156</v>
      </c>
      <c r="B375" s="164">
        <v>47</v>
      </c>
      <c r="C375" s="165">
        <v>45505</v>
      </c>
      <c r="D375" s="166">
        <v>0.34861111111111109</v>
      </c>
    </row>
    <row r="376" spans="1:4">
      <c r="A376" s="65" t="s">
        <v>156</v>
      </c>
      <c r="B376" s="164">
        <v>48</v>
      </c>
      <c r="C376" s="165">
        <v>45506</v>
      </c>
      <c r="D376" s="166">
        <v>0.35069444444444442</v>
      </c>
    </row>
    <row r="377" spans="1:4">
      <c r="A377" s="65" t="s">
        <v>156</v>
      </c>
      <c r="B377" s="164">
        <v>49</v>
      </c>
      <c r="C377" s="165">
        <v>45511</v>
      </c>
      <c r="D377" s="166">
        <v>0.39236111111111099</v>
      </c>
    </row>
    <row r="378" spans="1:4">
      <c r="A378" s="65" t="s">
        <v>156</v>
      </c>
      <c r="B378" s="164">
        <v>50</v>
      </c>
      <c r="C378" s="165">
        <v>45513</v>
      </c>
      <c r="D378" s="166">
        <v>0.34513888888888888</v>
      </c>
    </row>
    <row r="379" spans="1:4">
      <c r="A379" s="65" t="s">
        <v>156</v>
      </c>
      <c r="B379" s="164">
        <v>51</v>
      </c>
      <c r="C379" s="165">
        <v>45514</v>
      </c>
      <c r="D379" s="166">
        <v>0.68055555555555558</v>
      </c>
    </row>
    <row r="380" spans="1:4">
      <c r="A380" s="65" t="s">
        <v>156</v>
      </c>
      <c r="B380" s="164">
        <v>52</v>
      </c>
      <c r="C380" s="165">
        <v>45517</v>
      </c>
      <c r="D380" s="166">
        <v>0.61736111111111114</v>
      </c>
    </row>
    <row r="381" spans="1:4">
      <c r="A381" s="65" t="s">
        <v>156</v>
      </c>
      <c r="B381" s="164">
        <v>53</v>
      </c>
      <c r="C381" s="165">
        <v>45518</v>
      </c>
      <c r="D381" s="166">
        <v>0.33541666666666664</v>
      </c>
    </row>
    <row r="382" spans="1:4">
      <c r="A382" s="65" t="s">
        <v>156</v>
      </c>
      <c r="B382" s="164">
        <v>54</v>
      </c>
      <c r="C382" s="165">
        <v>45520</v>
      </c>
      <c r="D382" s="166">
        <v>0.33958333333333335</v>
      </c>
    </row>
    <row r="383" spans="1:4">
      <c r="A383" s="65" t="s">
        <v>156</v>
      </c>
      <c r="B383" s="164">
        <v>56</v>
      </c>
      <c r="C383" s="165">
        <v>45523</v>
      </c>
      <c r="D383" s="166">
        <v>0.70208333333333328</v>
      </c>
    </row>
    <row r="384" spans="1:4">
      <c r="A384" s="65" t="s">
        <v>156</v>
      </c>
      <c r="B384" s="164">
        <v>57</v>
      </c>
      <c r="C384" s="165">
        <v>45525</v>
      </c>
      <c r="D384" s="166">
        <v>0.62638888888888888</v>
      </c>
    </row>
    <row r="385" spans="1:4">
      <c r="A385" s="65" t="s">
        <v>156</v>
      </c>
      <c r="B385" s="164">
        <v>58</v>
      </c>
      <c r="C385" s="165">
        <v>45530</v>
      </c>
      <c r="D385" s="166">
        <v>0.33750000000000002</v>
      </c>
    </row>
    <row r="386" spans="1:4">
      <c r="A386" s="65" t="s">
        <v>156</v>
      </c>
      <c r="B386" s="164">
        <v>59</v>
      </c>
      <c r="C386" s="165">
        <v>45534</v>
      </c>
      <c r="D386" s="166">
        <v>0.33680555555555558</v>
      </c>
    </row>
    <row r="387" spans="1:4">
      <c r="A387" s="65" t="s">
        <v>156</v>
      </c>
      <c r="B387" s="164">
        <v>60</v>
      </c>
      <c r="C387" s="165">
        <v>45540</v>
      </c>
      <c r="D387" s="166">
        <v>0.33958333333333335</v>
      </c>
    </row>
    <row r="388" spans="1:4">
      <c r="A388" s="5" t="s">
        <v>155</v>
      </c>
      <c r="B388" s="134">
        <v>40</v>
      </c>
      <c r="C388" s="73">
        <v>45540</v>
      </c>
      <c r="D388" s="136">
        <v>0.34652777777777777</v>
      </c>
    </row>
    <row r="389" spans="1:4">
      <c r="A389" s="65" t="s">
        <v>155</v>
      </c>
      <c r="B389" s="164">
        <v>41</v>
      </c>
      <c r="C389" s="165">
        <v>45546</v>
      </c>
      <c r="D389" s="166">
        <v>0.33541666666666664</v>
      </c>
    </row>
    <row r="390" spans="1:4">
      <c r="A390" s="65" t="s">
        <v>155</v>
      </c>
      <c r="B390" s="164">
        <v>42</v>
      </c>
      <c r="C390" s="165">
        <v>45547</v>
      </c>
      <c r="D390" s="166">
        <v>0.64722222222222225</v>
      </c>
    </row>
    <row r="391" spans="1:4">
      <c r="A391" s="65" t="s">
        <v>155</v>
      </c>
      <c r="B391" s="164">
        <v>43</v>
      </c>
      <c r="C391" s="165">
        <v>45554</v>
      </c>
      <c r="D391" s="166">
        <v>0.36527777777777776</v>
      </c>
    </row>
    <row r="392" spans="1:4">
      <c r="A392" s="65" t="s">
        <v>155</v>
      </c>
      <c r="B392" s="164">
        <v>44</v>
      </c>
      <c r="C392" s="165">
        <v>45558</v>
      </c>
      <c r="D392" s="166">
        <v>0.3527777777777778</v>
      </c>
    </row>
    <row r="393" spans="1:4">
      <c r="A393" s="65" t="s">
        <v>155</v>
      </c>
      <c r="B393" s="164">
        <v>45</v>
      </c>
      <c r="C393" s="165">
        <v>45562</v>
      </c>
      <c r="D393" s="166">
        <v>0.33819444444444446</v>
      </c>
    </row>
    <row r="394" spans="1:4">
      <c r="A394" s="65" t="s">
        <v>155</v>
      </c>
      <c r="B394" s="164">
        <v>46</v>
      </c>
      <c r="C394" s="165">
        <v>45566</v>
      </c>
      <c r="D394" s="166">
        <v>0.63055555555555554</v>
      </c>
    </row>
    <row r="395" spans="1:4">
      <c r="A395" s="65" t="s">
        <v>155</v>
      </c>
      <c r="B395" s="164">
        <v>48</v>
      </c>
      <c r="C395" s="165">
        <v>45576</v>
      </c>
      <c r="D395" s="166">
        <v>0.31597222222222221</v>
      </c>
    </row>
    <row r="396" spans="1:4">
      <c r="A396" s="65" t="s">
        <v>155</v>
      </c>
      <c r="B396" s="164">
        <v>49</v>
      </c>
      <c r="C396" s="165">
        <v>45584</v>
      </c>
      <c r="D396" s="166">
        <v>0.83263888888888893</v>
      </c>
    </row>
    <row r="397" spans="1:4">
      <c r="A397" s="65" t="s">
        <v>155</v>
      </c>
      <c r="B397" s="164">
        <v>50</v>
      </c>
      <c r="C397" s="165">
        <v>45588</v>
      </c>
      <c r="D397" s="166">
        <v>0.625</v>
      </c>
    </row>
    <row r="398" spans="1:4">
      <c r="A398" s="65" t="s">
        <v>155</v>
      </c>
      <c r="B398" s="164">
        <v>51</v>
      </c>
      <c r="C398" s="165">
        <v>45599</v>
      </c>
      <c r="D398" s="166">
        <v>0.34861111111111109</v>
      </c>
    </row>
    <row r="399" spans="1:4">
      <c r="A399" s="65" t="s">
        <v>155</v>
      </c>
      <c r="B399" s="164">
        <v>52</v>
      </c>
      <c r="C399" s="165">
        <v>45601</v>
      </c>
      <c r="D399" s="166">
        <v>0.84722222222222221</v>
      </c>
    </row>
    <row r="400" spans="1:4">
      <c r="A400" s="65" t="s">
        <v>155</v>
      </c>
      <c r="B400" s="164">
        <v>53</v>
      </c>
      <c r="C400" s="165">
        <v>45607</v>
      </c>
      <c r="D400" s="166">
        <v>0.43388888888888888</v>
      </c>
    </row>
    <row r="401" spans="1:4">
      <c r="A401" s="65" t="s">
        <v>155</v>
      </c>
      <c r="B401" s="164">
        <v>54</v>
      </c>
      <c r="C401" s="165">
        <v>45615</v>
      </c>
      <c r="D401" s="166">
        <v>0.38541666666666669</v>
      </c>
    </row>
    <row r="402" spans="1:4">
      <c r="A402" s="65" t="s">
        <v>155</v>
      </c>
      <c r="B402" s="164">
        <v>55</v>
      </c>
      <c r="C402" s="165">
        <v>45619</v>
      </c>
      <c r="D402" s="166">
        <v>0.34722222222222221</v>
      </c>
    </row>
    <row r="403" spans="1:4">
      <c r="A403" s="65" t="s">
        <v>155</v>
      </c>
      <c r="B403" s="164">
        <v>56</v>
      </c>
      <c r="C403" s="165">
        <v>45621</v>
      </c>
      <c r="D403" s="166">
        <v>0.82847222222222228</v>
      </c>
    </row>
    <row r="404" spans="1:4">
      <c r="A404" s="65" t="s">
        <v>155</v>
      </c>
      <c r="B404" s="164">
        <v>57</v>
      </c>
      <c r="C404" s="165">
        <v>45624</v>
      </c>
      <c r="D404" s="166">
        <v>0.34583333333333333</v>
      </c>
    </row>
    <row r="405" spans="1:4">
      <c r="A405" s="5" t="s">
        <v>83</v>
      </c>
      <c r="B405" s="134">
        <v>151</v>
      </c>
      <c r="C405" s="73">
        <v>45638</v>
      </c>
      <c r="D405" s="136">
        <v>0.36805555555555558</v>
      </c>
    </row>
    <row r="406" spans="1:4">
      <c r="A406" s="65" t="s">
        <v>83</v>
      </c>
      <c r="B406" s="164">
        <v>152</v>
      </c>
      <c r="C406" s="165">
        <v>45651</v>
      </c>
      <c r="D406" s="166">
        <v>0.35</v>
      </c>
    </row>
    <row r="407" spans="1:4">
      <c r="A407" s="65" t="s">
        <v>83</v>
      </c>
      <c r="B407" s="164">
        <v>153</v>
      </c>
      <c r="C407" s="165">
        <v>45670</v>
      </c>
      <c r="D407" s="166">
        <v>0.86111111111111116</v>
      </c>
    </row>
    <row r="408" spans="1:4">
      <c r="A408" s="65" t="s">
        <v>83</v>
      </c>
      <c r="B408" s="164">
        <v>154</v>
      </c>
      <c r="C408" s="165">
        <v>45693</v>
      </c>
      <c r="D408" s="166">
        <v>0.81527777777777777</v>
      </c>
    </row>
    <row r="409" spans="1:4">
      <c r="A409" s="65" t="s">
        <v>83</v>
      </c>
      <c r="B409" s="164">
        <v>155</v>
      </c>
      <c r="C409" s="165">
        <v>45705</v>
      </c>
      <c r="D409" s="166">
        <v>0.41388888888888886</v>
      </c>
    </row>
    <row r="410" spans="1:4">
      <c r="A410" s="65" t="s">
        <v>83</v>
      </c>
      <c r="B410" s="164">
        <v>156</v>
      </c>
      <c r="C410" s="165">
        <v>45713</v>
      </c>
      <c r="D410" s="166">
        <v>0.64027777777777772</v>
      </c>
    </row>
    <row r="411" spans="1:4">
      <c r="A411" s="65" t="s">
        <v>83</v>
      </c>
      <c r="B411" s="164">
        <v>157</v>
      </c>
      <c r="C411" s="165">
        <v>45719</v>
      </c>
      <c r="D411" s="166">
        <v>0.54097222222222219</v>
      </c>
    </row>
    <row r="412" spans="1:4">
      <c r="A412" s="65" t="s">
        <v>83</v>
      </c>
      <c r="B412" s="164">
        <v>158</v>
      </c>
      <c r="C412" s="165">
        <v>45725</v>
      </c>
      <c r="D412" s="166">
        <v>0.9145833333333333</v>
      </c>
    </row>
    <row r="413" spans="1:4">
      <c r="A413" s="65" t="s">
        <v>83</v>
      </c>
      <c r="B413" s="164">
        <v>159</v>
      </c>
      <c r="C413" s="165">
        <v>45734</v>
      </c>
      <c r="D413" s="166">
        <v>0.84722222222222221</v>
      </c>
    </row>
    <row r="414" spans="1:4">
      <c r="A414" s="65" t="s">
        <v>83</v>
      </c>
      <c r="B414" s="164">
        <v>160</v>
      </c>
      <c r="C414" s="165">
        <v>45744</v>
      </c>
      <c r="D414" s="166">
        <v>0.85416666666666663</v>
      </c>
    </row>
    <row r="415" spans="1:4">
      <c r="A415" s="5" t="s">
        <v>151</v>
      </c>
      <c r="B415" s="134">
        <v>100</v>
      </c>
      <c r="C415" s="73">
        <v>45744</v>
      </c>
      <c r="D415" s="136">
        <v>0.85416666666666663</v>
      </c>
    </row>
    <row r="416" spans="1:4">
      <c r="A416" s="65" t="s">
        <v>151</v>
      </c>
      <c r="B416" s="164">
        <v>101</v>
      </c>
      <c r="C416" s="165">
        <v>45746</v>
      </c>
      <c r="D416" s="166">
        <v>0.7631944444444444</v>
      </c>
    </row>
    <row r="417" spans="1:4">
      <c r="A417" s="65" t="s">
        <v>151</v>
      </c>
      <c r="B417" s="164">
        <v>103</v>
      </c>
      <c r="C417" s="165">
        <v>45750</v>
      </c>
      <c r="D417" s="166">
        <v>0.37013888888888891</v>
      </c>
    </row>
    <row r="418" spans="1:4">
      <c r="A418" s="65" t="s">
        <v>151</v>
      </c>
      <c r="B418" s="164">
        <v>104</v>
      </c>
      <c r="C418" s="165">
        <v>45752</v>
      </c>
      <c r="D418" s="166">
        <v>0.37986111111111109</v>
      </c>
    </row>
    <row r="419" spans="1:4">
      <c r="A419" s="65" t="s">
        <v>151</v>
      </c>
      <c r="B419" s="164">
        <v>105</v>
      </c>
      <c r="C419" s="165">
        <v>45753</v>
      </c>
      <c r="D419" s="166">
        <v>0.55902777777777779</v>
      </c>
    </row>
    <row r="420" spans="1:4">
      <c r="A420" s="65" t="s">
        <v>151</v>
      </c>
      <c r="B420" s="164">
        <v>107</v>
      </c>
      <c r="C420" s="165">
        <v>45758</v>
      </c>
      <c r="D420" s="166">
        <v>0.67222222222222228</v>
      </c>
    </row>
    <row r="421" spans="1:4">
      <c r="A421" s="65" t="s">
        <v>151</v>
      </c>
      <c r="B421" s="164">
        <v>108</v>
      </c>
      <c r="C421" s="165">
        <v>45759</v>
      </c>
      <c r="D421" s="166">
        <v>0.37916666666666665</v>
      </c>
    </row>
    <row r="422" spans="1:4">
      <c r="A422" s="65" t="s">
        <v>151</v>
      </c>
      <c r="B422" s="164">
        <v>109</v>
      </c>
      <c r="C422" s="165">
        <v>45760</v>
      </c>
      <c r="D422" s="166">
        <v>0.62361111111111112</v>
      </c>
    </row>
    <row r="423" spans="1:4">
      <c r="A423" s="65" t="s">
        <v>151</v>
      </c>
      <c r="B423" s="164">
        <v>110</v>
      </c>
      <c r="C423" s="165">
        <v>45763</v>
      </c>
      <c r="D423" s="166">
        <v>0.62361111111111112</v>
      </c>
    </row>
    <row r="424" spans="1:4">
      <c r="A424" s="65" t="s">
        <v>151</v>
      </c>
      <c r="B424" s="164">
        <v>111</v>
      </c>
      <c r="C424" s="165">
        <v>45765</v>
      </c>
      <c r="D424" s="166">
        <v>0.34583333333333333</v>
      </c>
    </row>
    <row r="425" spans="1:4">
      <c r="A425" s="65" t="s">
        <v>151</v>
      </c>
      <c r="B425" s="164">
        <v>112</v>
      </c>
      <c r="C425" s="165">
        <v>45768</v>
      </c>
      <c r="D425" s="166">
        <v>0.35555555555555557</v>
      </c>
    </row>
    <row r="426" spans="1:4">
      <c r="A426" s="65" t="s">
        <v>151</v>
      </c>
      <c r="B426" s="164">
        <v>113</v>
      </c>
      <c r="C426" s="165">
        <v>45781</v>
      </c>
      <c r="D426" s="166">
        <v>0.48819444444444443</v>
      </c>
    </row>
    <row r="427" spans="1:4">
      <c r="A427" s="65" t="s">
        <v>151</v>
      </c>
      <c r="B427" s="164">
        <v>114</v>
      </c>
      <c r="C427" s="165">
        <v>45783</v>
      </c>
      <c r="D427" s="166">
        <v>0.70625000000000004</v>
      </c>
    </row>
    <row r="428" spans="1:4">
      <c r="A428" s="65" t="s">
        <v>151</v>
      </c>
      <c r="B428" s="164">
        <v>115</v>
      </c>
      <c r="C428" s="165">
        <v>45784</v>
      </c>
      <c r="D428" s="166">
        <v>0.90972222222222221</v>
      </c>
    </row>
    <row r="429" spans="1:4">
      <c r="A429" s="65" t="s">
        <v>151</v>
      </c>
      <c r="B429" s="164">
        <v>116</v>
      </c>
      <c r="C429" s="165">
        <v>45786</v>
      </c>
      <c r="D429" s="166">
        <v>0.40555555555555556</v>
      </c>
    </row>
    <row r="430" spans="1:4">
      <c r="A430" s="65" t="s">
        <v>151</v>
      </c>
      <c r="B430" s="164">
        <v>117</v>
      </c>
      <c r="C430" s="165">
        <v>45788</v>
      </c>
      <c r="D430" s="166">
        <v>0.80972222222222223</v>
      </c>
    </row>
    <row r="431" spans="1:4">
      <c r="A431" s="65" t="s">
        <v>151</v>
      </c>
      <c r="B431" s="164">
        <v>118</v>
      </c>
      <c r="C431" s="165">
        <v>45790</v>
      </c>
      <c r="D431" s="166">
        <v>0.38958333333333334</v>
      </c>
    </row>
    <row r="432" spans="1:4">
      <c r="A432" s="65" t="s">
        <v>151</v>
      </c>
      <c r="B432" s="164">
        <v>119</v>
      </c>
      <c r="C432" s="165">
        <v>45793</v>
      </c>
      <c r="D432" s="166">
        <v>0.66736111111111107</v>
      </c>
    </row>
    <row r="433" spans="1:4">
      <c r="A433" s="65" t="s">
        <v>151</v>
      </c>
      <c r="B433" s="164">
        <v>120</v>
      </c>
      <c r="C433" s="165">
        <v>45797</v>
      </c>
      <c r="D433" s="166">
        <v>0.40138888888888891</v>
      </c>
    </row>
    <row r="434" spans="1:4">
      <c r="A434" s="65" t="s">
        <v>151</v>
      </c>
      <c r="B434" s="164">
        <v>121</v>
      </c>
      <c r="C434" s="165">
        <v>45799</v>
      </c>
      <c r="D434" s="166">
        <v>0.67152777777777772</v>
      </c>
    </row>
    <row r="435" spans="1:4">
      <c r="A435" s="65" t="s">
        <v>151</v>
      </c>
      <c r="B435" s="164">
        <v>122</v>
      </c>
      <c r="C435" s="165">
        <v>45802</v>
      </c>
      <c r="D435" s="166">
        <v>0.71340277777777783</v>
      </c>
    </row>
    <row r="436" spans="1:4">
      <c r="A436" s="65" t="s">
        <v>151</v>
      </c>
      <c r="B436" s="164">
        <v>123</v>
      </c>
      <c r="C436" s="165">
        <v>45806</v>
      </c>
      <c r="D436" s="166">
        <v>0.76249999999999996</v>
      </c>
    </row>
    <row r="437" spans="1:4">
      <c r="A437" s="65" t="s">
        <v>151</v>
      </c>
      <c r="B437" s="164">
        <v>124</v>
      </c>
      <c r="C437" s="165">
        <v>45811</v>
      </c>
      <c r="D437" s="166">
        <v>0.38541666666666669</v>
      </c>
    </row>
    <row r="438" spans="1:4">
      <c r="A438" s="65" t="s">
        <v>151</v>
      </c>
      <c r="B438" s="164">
        <v>125</v>
      </c>
      <c r="C438" s="165">
        <v>45812</v>
      </c>
      <c r="D438" s="166">
        <v>0.36458333333333331</v>
      </c>
    </row>
    <row r="439" spans="1:4">
      <c r="A439" s="65" t="s">
        <v>151</v>
      </c>
      <c r="B439" s="164">
        <v>126</v>
      </c>
      <c r="C439" s="165">
        <v>45814</v>
      </c>
      <c r="D439" s="166">
        <v>0.34722222222222221</v>
      </c>
    </row>
    <row r="440" spans="1:4">
      <c r="A440" s="65" t="s">
        <v>151</v>
      </c>
      <c r="B440" s="164">
        <v>127</v>
      </c>
      <c r="C440" s="165">
        <v>45821</v>
      </c>
      <c r="D440" s="166">
        <v>0.85138888888888886</v>
      </c>
    </row>
    <row r="441" spans="1:4">
      <c r="A441" s="65" t="s">
        <v>151</v>
      </c>
      <c r="B441" s="164">
        <v>128</v>
      </c>
      <c r="C441" s="165">
        <v>45822</v>
      </c>
      <c r="D441" s="166">
        <v>0.58680555555555558</v>
      </c>
    </row>
    <row r="442" spans="1:4">
      <c r="A442" s="65" t="s">
        <v>151</v>
      </c>
      <c r="B442" s="164">
        <v>129</v>
      </c>
      <c r="C442" s="165">
        <v>45824</v>
      </c>
      <c r="D442" s="166">
        <v>0.59652777777777777</v>
      </c>
    </row>
    <row r="443" spans="1:4">
      <c r="A443" s="65" t="s">
        <v>151</v>
      </c>
      <c r="B443" s="164">
        <v>130</v>
      </c>
      <c r="C443" s="165">
        <v>45827</v>
      </c>
      <c r="D443" s="166">
        <v>0.35486111111111113</v>
      </c>
    </row>
    <row r="444" spans="1:4">
      <c r="A444" s="65" t="s">
        <v>151</v>
      </c>
      <c r="B444" s="164">
        <v>131</v>
      </c>
      <c r="C444" s="165">
        <v>45831</v>
      </c>
      <c r="D444" s="166">
        <v>0.97291666666666665</v>
      </c>
    </row>
    <row r="445" spans="1:4">
      <c r="A445" s="65" t="s">
        <v>151</v>
      </c>
      <c r="B445" s="164">
        <v>132</v>
      </c>
      <c r="C445" s="165">
        <v>45832</v>
      </c>
      <c r="D445" s="166">
        <v>0.81874999999999998</v>
      </c>
    </row>
    <row r="446" spans="1:4">
      <c r="A446" s="65" t="s">
        <v>151</v>
      </c>
      <c r="B446" s="164">
        <v>133</v>
      </c>
      <c r="C446" s="165">
        <v>45836</v>
      </c>
      <c r="D446" s="166">
        <v>0.41180555555555554</v>
      </c>
    </row>
    <row r="447" spans="1:4">
      <c r="A447" s="65" t="s">
        <v>151</v>
      </c>
      <c r="B447" s="164">
        <v>134</v>
      </c>
      <c r="C447" s="165">
        <v>45840</v>
      </c>
      <c r="D447" s="166">
        <v>0.36319444444444443</v>
      </c>
    </row>
    <row r="448" spans="1:4">
      <c r="A448" s="65" t="s">
        <v>151</v>
      </c>
      <c r="B448" s="164">
        <v>137</v>
      </c>
      <c r="C448" s="165">
        <v>45850</v>
      </c>
      <c r="D448" s="166">
        <v>0.75347222222222221</v>
      </c>
    </row>
    <row r="449" spans="1:4">
      <c r="A449" s="65" t="s">
        <v>151</v>
      </c>
      <c r="B449" s="164">
        <v>138</v>
      </c>
      <c r="C449" s="165">
        <v>45853</v>
      </c>
      <c r="D449" s="166">
        <v>0.88541666666666663</v>
      </c>
    </row>
    <row r="450" spans="1:4">
      <c r="A450" s="65" t="s">
        <v>151</v>
      </c>
      <c r="B450" s="164">
        <v>139</v>
      </c>
      <c r="C450" s="165">
        <v>45855</v>
      </c>
      <c r="D450" s="166">
        <v>0.42986111111111114</v>
      </c>
    </row>
    <row r="451" spans="1:4">
      <c r="A451" s="65" t="s">
        <v>151</v>
      </c>
      <c r="B451" s="164">
        <v>140</v>
      </c>
      <c r="C451" s="165">
        <v>45859</v>
      </c>
      <c r="D451" s="166">
        <v>0.90625</v>
      </c>
    </row>
    <row r="452" spans="1:4">
      <c r="A452" s="65" t="s">
        <v>151</v>
      </c>
      <c r="B452" s="164">
        <v>141</v>
      </c>
      <c r="C452" s="165">
        <v>45860</v>
      </c>
      <c r="D452" s="166">
        <v>0.90277777777777779</v>
      </c>
    </row>
    <row r="453" spans="1:4">
      <c r="A453" s="65" t="s">
        <v>151</v>
      </c>
      <c r="B453" s="164">
        <v>142</v>
      </c>
      <c r="C453" s="165">
        <v>45868</v>
      </c>
      <c r="D453" s="166">
        <v>0.37986111111111109</v>
      </c>
    </row>
    <row r="454" spans="1:4">
      <c r="A454" s="65" t="s">
        <v>151</v>
      </c>
      <c r="B454" s="164">
        <v>143</v>
      </c>
      <c r="C454" s="165">
        <v>45869</v>
      </c>
      <c r="D454" s="166">
        <v>0.4</v>
      </c>
    </row>
    <row r="455" spans="1:4">
      <c r="A455" s="65" t="s">
        <v>151</v>
      </c>
      <c r="B455" s="164">
        <v>144</v>
      </c>
      <c r="C455" s="165">
        <v>45870</v>
      </c>
      <c r="D455" s="166">
        <v>0.46388888888888891</v>
      </c>
    </row>
    <row r="456" spans="1:4">
      <c r="A456" s="65" t="s">
        <v>151</v>
      </c>
      <c r="B456" s="164">
        <v>145</v>
      </c>
      <c r="C456" s="165">
        <v>45871</v>
      </c>
      <c r="D456" s="166">
        <v>0.92013888888888884</v>
      </c>
    </row>
    <row r="457" spans="1:4">
      <c r="A457" s="65" t="s">
        <v>151</v>
      </c>
      <c r="B457" s="164">
        <v>146</v>
      </c>
      <c r="C457" s="165">
        <v>45885</v>
      </c>
      <c r="D457" s="166">
        <v>0.37361111111111112</v>
      </c>
    </row>
    <row r="458" spans="1:4">
      <c r="A458" s="65" t="s">
        <v>151</v>
      </c>
      <c r="B458" s="164">
        <v>147</v>
      </c>
      <c r="C458" s="165">
        <v>45893</v>
      </c>
      <c r="D458" s="166">
        <v>0.94861111111111107</v>
      </c>
    </row>
    <row r="459" spans="1:4">
      <c r="A459" s="65" t="s">
        <v>151</v>
      </c>
      <c r="B459" s="164">
        <v>148</v>
      </c>
      <c r="C459" s="165">
        <v>45895</v>
      </c>
      <c r="D459" s="166">
        <v>0.85277777777777775</v>
      </c>
    </row>
    <row r="460" spans="1:4">
      <c r="A460" s="65" t="s">
        <v>151</v>
      </c>
      <c r="B460" s="164">
        <v>149</v>
      </c>
      <c r="C460" s="165">
        <v>45901</v>
      </c>
      <c r="D460" s="166">
        <v>0.36875000000000002</v>
      </c>
    </row>
    <row r="461" spans="1:4">
      <c r="A461" s="65" t="s">
        <v>151</v>
      </c>
      <c r="B461" s="164">
        <v>150</v>
      </c>
      <c r="C461" s="165">
        <v>45905</v>
      </c>
      <c r="D461" s="166">
        <v>0.38124999999999998</v>
      </c>
    </row>
    <row r="462" spans="1:4">
      <c r="A462" s="65" t="s">
        <v>151</v>
      </c>
      <c r="B462" s="164">
        <v>151</v>
      </c>
      <c r="C462" s="165">
        <v>45913</v>
      </c>
      <c r="D462" s="166">
        <v>0.41249999999999998</v>
      </c>
    </row>
    <row r="463" spans="1:4">
      <c r="A463" s="65" t="s">
        <v>151</v>
      </c>
      <c r="B463" s="164">
        <v>152</v>
      </c>
      <c r="C463" s="165">
        <v>45919</v>
      </c>
      <c r="D463" s="166">
        <v>0.39374999999999999</v>
      </c>
    </row>
    <row r="464" spans="1:4">
      <c r="A464" s="65" t="s">
        <v>151</v>
      </c>
      <c r="B464" s="164">
        <v>153</v>
      </c>
      <c r="C464" s="165">
        <v>45925</v>
      </c>
      <c r="D464" s="166">
        <v>0.40138888888888891</v>
      </c>
    </row>
    <row r="465" spans="1:4">
      <c r="A465" s="65" t="s">
        <v>151</v>
      </c>
      <c r="B465" s="164">
        <v>154</v>
      </c>
      <c r="C465" s="165">
        <v>45926</v>
      </c>
      <c r="D465" s="166">
        <v>0.44305555555555598</v>
      </c>
    </row>
    <row r="466" spans="1:4">
      <c r="A466" s="65" t="s">
        <v>151</v>
      </c>
      <c r="B466" s="164">
        <v>155</v>
      </c>
      <c r="C466" s="165">
        <v>45939</v>
      </c>
      <c r="D466" s="166">
        <v>0.3923611111111111</v>
      </c>
    </row>
    <row r="467" spans="1:4">
      <c r="A467" s="65" t="s">
        <v>151</v>
      </c>
      <c r="B467" s="164">
        <v>156</v>
      </c>
      <c r="C467" s="165">
        <v>45945</v>
      </c>
      <c r="D467" s="166">
        <v>0.59791666666666665</v>
      </c>
    </row>
    <row r="468" spans="1:4">
      <c r="A468" s="65" t="s">
        <v>151</v>
      </c>
      <c r="B468" s="164">
        <v>157</v>
      </c>
      <c r="C468" s="165">
        <v>45955</v>
      </c>
      <c r="D468" s="166">
        <v>0.38819444444444445</v>
      </c>
    </row>
    <row r="469" spans="1:4">
      <c r="A469" s="65" t="s">
        <v>151</v>
      </c>
      <c r="B469" s="164">
        <v>158</v>
      </c>
      <c r="C469" s="165">
        <v>45964</v>
      </c>
      <c r="D469" s="166">
        <v>0.82499999999999996</v>
      </c>
    </row>
    <row r="470" spans="1:4">
      <c r="A470" s="65" t="s">
        <v>151</v>
      </c>
      <c r="B470" s="164">
        <v>159</v>
      </c>
      <c r="C470" s="165">
        <v>45978</v>
      </c>
      <c r="D470" s="166">
        <v>0.80138888888888893</v>
      </c>
    </row>
    <row r="471" spans="1:4">
      <c r="A471" s="65" t="s">
        <v>151</v>
      </c>
      <c r="B471" s="164">
        <v>160</v>
      </c>
      <c r="C471" s="165">
        <v>45986</v>
      </c>
      <c r="D471" s="166">
        <v>0.43263888888888891</v>
      </c>
    </row>
    <row r="472" spans="1:4">
      <c r="A472" s="5" t="s">
        <v>158</v>
      </c>
      <c r="B472" s="134">
        <v>10</v>
      </c>
      <c r="C472" s="73">
        <v>45986</v>
      </c>
      <c r="D472" s="136">
        <v>0.43333333333333335</v>
      </c>
    </row>
    <row r="473" spans="1:4">
      <c r="A473" s="65" t="s">
        <v>158</v>
      </c>
      <c r="B473" s="164">
        <v>41</v>
      </c>
      <c r="C473" s="165">
        <v>45987</v>
      </c>
      <c r="D473" s="166">
        <v>0.75277777777777777</v>
      </c>
    </row>
    <row r="474" spans="1:4">
      <c r="A474" s="65" t="s">
        <v>158</v>
      </c>
      <c r="B474" s="164">
        <v>59</v>
      </c>
      <c r="C474" s="165">
        <v>45989</v>
      </c>
      <c r="D474" s="166">
        <v>0.60902777777777772</v>
      </c>
    </row>
    <row r="475" spans="1:4">
      <c r="A475" s="65" t="s">
        <v>158</v>
      </c>
      <c r="B475" s="164">
        <v>63</v>
      </c>
      <c r="C475" s="165">
        <v>45990</v>
      </c>
      <c r="D475" s="166">
        <v>0.7368055555555556</v>
      </c>
    </row>
    <row r="476" spans="1:4">
      <c r="A476" s="65" t="s">
        <v>158</v>
      </c>
      <c r="B476" s="164">
        <v>73</v>
      </c>
      <c r="C476" s="165">
        <v>45992</v>
      </c>
      <c r="D476" s="166">
        <v>0.62361111111111112</v>
      </c>
    </row>
    <row r="477" spans="1:4">
      <c r="A477" s="65" t="s">
        <v>158</v>
      </c>
      <c r="B477" s="164">
        <v>75</v>
      </c>
      <c r="C477" s="165">
        <v>45993</v>
      </c>
      <c r="D477" s="166">
        <v>0.47222222222222221</v>
      </c>
    </row>
    <row r="478" spans="1:4">
      <c r="A478" s="65" t="s">
        <v>158</v>
      </c>
      <c r="B478" s="164">
        <v>76</v>
      </c>
      <c r="C478" s="165">
        <v>45993</v>
      </c>
      <c r="D478" s="166">
        <v>0.71458333333333335</v>
      </c>
    </row>
    <row r="479" spans="1:4">
      <c r="A479" s="65" t="s">
        <v>158</v>
      </c>
      <c r="B479" s="164">
        <v>78</v>
      </c>
      <c r="C479" s="165">
        <v>45994</v>
      </c>
      <c r="D479" s="166">
        <v>0.48055555555555557</v>
      </c>
    </row>
    <row r="480" spans="1:4">
      <c r="A480" s="65" t="s">
        <v>158</v>
      </c>
      <c r="B480" s="164">
        <v>79</v>
      </c>
      <c r="C480" s="165">
        <v>45994</v>
      </c>
      <c r="D480" s="166">
        <v>0.69027777777777777</v>
      </c>
    </row>
    <row r="481" spans="1:4">
      <c r="A481" s="65" t="s">
        <v>158</v>
      </c>
      <c r="B481" s="164">
        <v>81</v>
      </c>
      <c r="C481" s="165">
        <v>45995</v>
      </c>
      <c r="D481" s="166">
        <v>0.44374999999999998</v>
      </c>
    </row>
    <row r="482" spans="1:4">
      <c r="A482" s="65" t="s">
        <v>158</v>
      </c>
      <c r="B482" s="164">
        <v>83</v>
      </c>
      <c r="C482" s="165">
        <v>45996</v>
      </c>
      <c r="D482" s="166">
        <v>0.63124999999999998</v>
      </c>
    </row>
    <row r="483" spans="1:4">
      <c r="A483" s="65" t="s">
        <v>158</v>
      </c>
      <c r="B483" s="164">
        <v>84</v>
      </c>
      <c r="C483" s="165">
        <v>45996</v>
      </c>
      <c r="D483" s="166">
        <v>0.66319444444444442</v>
      </c>
    </row>
    <row r="484" spans="1:4">
      <c r="A484" s="65" t="s">
        <v>158</v>
      </c>
      <c r="B484" s="164">
        <v>85</v>
      </c>
      <c r="C484" s="165">
        <v>45997</v>
      </c>
      <c r="D484" s="166">
        <v>0.48194444444444445</v>
      </c>
    </row>
    <row r="485" spans="1:4">
      <c r="A485" s="65" t="s">
        <v>158</v>
      </c>
      <c r="B485" s="164">
        <v>86</v>
      </c>
      <c r="C485" s="165">
        <v>45998</v>
      </c>
      <c r="D485" s="166">
        <v>0.41319444444444442</v>
      </c>
    </row>
    <row r="486" spans="1:4">
      <c r="A486" s="65" t="s">
        <v>158</v>
      </c>
      <c r="B486" s="164">
        <v>88</v>
      </c>
      <c r="C486" s="165">
        <v>45999</v>
      </c>
      <c r="D486" s="166">
        <v>0.4548611111111111</v>
      </c>
    </row>
    <row r="487" spans="1:4">
      <c r="A487" s="65" t="s">
        <v>158</v>
      </c>
      <c r="B487" s="164">
        <v>89</v>
      </c>
      <c r="C487" s="165">
        <v>46000</v>
      </c>
      <c r="D487" s="166">
        <v>0.44166666666666665</v>
      </c>
    </row>
    <row r="488" spans="1:4">
      <c r="A488" s="65" t="s">
        <v>158</v>
      </c>
      <c r="B488" s="164">
        <v>90</v>
      </c>
      <c r="C488" s="165">
        <v>46001</v>
      </c>
      <c r="D488" s="166">
        <v>0.42569444444444443</v>
      </c>
    </row>
    <row r="489" spans="1:4">
      <c r="A489" s="65" t="s">
        <v>158</v>
      </c>
      <c r="B489" s="164">
        <v>94</v>
      </c>
      <c r="C489" s="165">
        <v>46003</v>
      </c>
      <c r="D489" s="166">
        <v>0.82986111111111116</v>
      </c>
    </row>
    <row r="490" spans="1:4">
      <c r="A490" s="65" t="s">
        <v>158</v>
      </c>
      <c r="B490" s="164">
        <v>95</v>
      </c>
      <c r="C490" s="165">
        <v>46004</v>
      </c>
      <c r="D490" s="166">
        <v>0.84444444444444444</v>
      </c>
    </row>
    <row r="491" spans="1:4">
      <c r="A491" s="65" t="s">
        <v>158</v>
      </c>
      <c r="B491" s="164">
        <v>97</v>
      </c>
      <c r="C491" s="165">
        <v>46006</v>
      </c>
      <c r="D491" s="166">
        <v>0.55694444444444446</v>
      </c>
    </row>
    <row r="492" spans="1:4">
      <c r="A492" s="65" t="s">
        <v>158</v>
      </c>
      <c r="B492" s="164">
        <v>98</v>
      </c>
      <c r="C492" s="165">
        <v>46007</v>
      </c>
      <c r="D492" s="166">
        <v>0.45902777777777776</v>
      </c>
    </row>
    <row r="493" spans="1:4">
      <c r="A493" s="65" t="s">
        <v>158</v>
      </c>
      <c r="B493" s="164">
        <v>99</v>
      </c>
      <c r="C493" s="165">
        <v>46009</v>
      </c>
      <c r="D493" s="166">
        <v>0.5625</v>
      </c>
    </row>
    <row r="494" spans="1:4">
      <c r="A494" s="65" t="s">
        <v>158</v>
      </c>
      <c r="B494" s="164">
        <v>100</v>
      </c>
      <c r="C494" s="165">
        <v>46011</v>
      </c>
      <c r="D494" s="166">
        <v>0.84097222222222223</v>
      </c>
    </row>
    <row r="495" spans="1:4">
      <c r="A495" s="5" t="s">
        <v>157</v>
      </c>
      <c r="B495" s="134">
        <v>100</v>
      </c>
      <c r="C495" s="73">
        <v>46011</v>
      </c>
      <c r="D495" s="136">
        <v>0.84166666666666667</v>
      </c>
    </row>
    <row r="496" spans="1:4">
      <c r="A496" s="65" t="s">
        <v>157</v>
      </c>
      <c r="B496" s="164">
        <v>101</v>
      </c>
      <c r="C496" s="165">
        <v>46013</v>
      </c>
      <c r="D496" s="166">
        <v>0.67361111111111116</v>
      </c>
    </row>
    <row r="497" spans="1:4">
      <c r="A497" s="65" t="s">
        <v>157</v>
      </c>
      <c r="B497" s="164">
        <v>102</v>
      </c>
      <c r="C497" s="165">
        <v>46015</v>
      </c>
      <c r="D497" s="166">
        <v>0.46180555555555558</v>
      </c>
    </row>
    <row r="498" spans="1:4">
      <c r="A498" s="65" t="s">
        <v>157</v>
      </c>
      <c r="B498" s="164">
        <v>103</v>
      </c>
      <c r="C498" s="165">
        <v>46017</v>
      </c>
      <c r="D498" s="166">
        <v>0.3888888888888889</v>
      </c>
    </row>
    <row r="499" spans="1:4">
      <c r="A499" s="65" t="s">
        <v>157</v>
      </c>
      <c r="B499" s="164">
        <v>104</v>
      </c>
      <c r="C499" s="165">
        <v>46018</v>
      </c>
      <c r="D499" s="166">
        <v>0.39930555555555558</v>
      </c>
    </row>
    <row r="500" spans="1:4">
      <c r="A500" s="65" t="s">
        <v>157</v>
      </c>
      <c r="B500" s="164">
        <v>105</v>
      </c>
      <c r="C500" s="165">
        <v>46019</v>
      </c>
      <c r="D500" s="166">
        <v>0.4</v>
      </c>
    </row>
    <row r="501" spans="1:4">
      <c r="A501" s="65" t="s">
        <v>157</v>
      </c>
      <c r="B501" s="164">
        <v>106</v>
      </c>
      <c r="C501" s="165">
        <v>46021</v>
      </c>
      <c r="D501" s="166">
        <v>0.3888888888888889</v>
      </c>
    </row>
    <row r="502" spans="1:4">
      <c r="A502" s="65" t="s">
        <v>157</v>
      </c>
      <c r="B502" s="164">
        <v>107</v>
      </c>
      <c r="C502" s="165">
        <v>46023</v>
      </c>
      <c r="D502" s="166">
        <v>0.43958333333333333</v>
      </c>
    </row>
    <row r="503" spans="1:4">
      <c r="A503" s="65" t="s">
        <v>157</v>
      </c>
      <c r="B503" s="164">
        <v>108</v>
      </c>
      <c r="C503" s="165">
        <v>46024</v>
      </c>
      <c r="D503" s="166">
        <v>0.40972222222222221</v>
      </c>
    </row>
    <row r="504" spans="1:4">
      <c r="A504" s="65" t="s">
        <v>157</v>
      </c>
      <c r="B504" s="164">
        <v>109</v>
      </c>
      <c r="C504" s="165">
        <v>46025</v>
      </c>
      <c r="D504" s="166">
        <v>0.89583333333333337</v>
      </c>
    </row>
    <row r="505" spans="1:4">
      <c r="A505" s="65" t="s">
        <v>157</v>
      </c>
      <c r="B505" s="164">
        <v>110</v>
      </c>
      <c r="C505" s="165">
        <v>46027</v>
      </c>
      <c r="D505" s="166">
        <v>0.91319444444444442</v>
      </c>
    </row>
    <row r="506" spans="1:4">
      <c r="A506" s="65" t="s">
        <v>157</v>
      </c>
      <c r="B506" s="164">
        <v>111</v>
      </c>
      <c r="C506" s="165">
        <v>46029</v>
      </c>
      <c r="D506" s="166">
        <v>0.38194444444444442</v>
      </c>
    </row>
    <row r="507" spans="1:4">
      <c r="A507" s="65" t="s">
        <v>157</v>
      </c>
      <c r="B507" s="164">
        <v>112</v>
      </c>
      <c r="C507" s="165">
        <v>46030</v>
      </c>
      <c r="D507" s="166">
        <v>0.91319444444444442</v>
      </c>
    </row>
    <row r="508" spans="1:4">
      <c r="A508" s="65" t="s">
        <v>157</v>
      </c>
      <c r="B508" s="164">
        <v>113</v>
      </c>
      <c r="C508" s="165">
        <v>46033</v>
      </c>
      <c r="D508" s="166">
        <v>0.86111111111111116</v>
      </c>
    </row>
    <row r="509" spans="1:4">
      <c r="A509" s="65" t="s">
        <v>157</v>
      </c>
      <c r="B509" s="164">
        <v>114</v>
      </c>
      <c r="C509" s="165">
        <v>46035</v>
      </c>
      <c r="D509" s="166">
        <v>0.88749999999999996</v>
      </c>
    </row>
    <row r="510" spans="1:4">
      <c r="A510" s="65" t="s">
        <v>157</v>
      </c>
      <c r="B510" s="164">
        <v>116</v>
      </c>
      <c r="C510" s="165">
        <v>46042</v>
      </c>
      <c r="D510" s="166">
        <v>0.47569444444444442</v>
      </c>
    </row>
    <row r="511" spans="1:4">
      <c r="A511" s="65" t="s">
        <v>157</v>
      </c>
      <c r="B511" s="164">
        <v>117</v>
      </c>
      <c r="C511" s="165">
        <v>46044</v>
      </c>
      <c r="D511" s="166">
        <v>0.84930555555555554</v>
      </c>
    </row>
    <row r="512" spans="1:4">
      <c r="A512" s="65" t="s">
        <v>157</v>
      </c>
      <c r="B512" s="164">
        <v>118</v>
      </c>
      <c r="C512" s="165">
        <v>46045</v>
      </c>
      <c r="D512" s="166">
        <v>0.89097222222222205</v>
      </c>
    </row>
    <row r="513" spans="1:4">
      <c r="A513" s="65" t="s">
        <v>157</v>
      </c>
      <c r="B513" s="164">
        <v>119</v>
      </c>
      <c r="C513" s="165">
        <v>46051</v>
      </c>
      <c r="D513" s="166">
        <v>0.39444444444444443</v>
      </c>
    </row>
    <row r="514" spans="1:4">
      <c r="A514" s="65" t="s">
        <v>157</v>
      </c>
      <c r="B514" s="164">
        <v>120</v>
      </c>
      <c r="C514" s="165">
        <v>46052</v>
      </c>
      <c r="D514" s="166">
        <v>0.84583333333333333</v>
      </c>
    </row>
    <row r="515" spans="1:4">
      <c r="A515" s="65" t="s">
        <v>148</v>
      </c>
      <c r="B515" s="164">
        <v>10</v>
      </c>
      <c r="C515" s="165">
        <v>46052</v>
      </c>
      <c r="D515" s="166">
        <v>0.84652777777777777</v>
      </c>
    </row>
    <row r="516" spans="1:4">
      <c r="A516" s="65" t="s">
        <v>148</v>
      </c>
      <c r="B516" s="164">
        <v>23</v>
      </c>
      <c r="C516" s="165">
        <v>46053</v>
      </c>
      <c r="D516" s="166">
        <v>0.38263888888888886</v>
      </c>
    </row>
    <row r="517" spans="1:4">
      <c r="A517" s="65" t="s">
        <v>148</v>
      </c>
      <c r="B517" s="164">
        <v>24</v>
      </c>
      <c r="C517" s="165">
        <v>46053</v>
      </c>
      <c r="D517" s="166">
        <v>0.40208333333333335</v>
      </c>
    </row>
    <row r="518" spans="1:4">
      <c r="A518" s="65" t="s">
        <v>148</v>
      </c>
      <c r="B518" s="164">
        <v>31</v>
      </c>
      <c r="C518" s="165">
        <v>46053</v>
      </c>
      <c r="D518" s="166">
        <v>0.71597222222222223</v>
      </c>
    </row>
    <row r="519" spans="1:4">
      <c r="A519" s="65" t="s">
        <v>148</v>
      </c>
      <c r="B519" s="164">
        <v>34</v>
      </c>
      <c r="C519" s="165">
        <v>46053</v>
      </c>
      <c r="D519" s="166">
        <v>0.84791666666666665</v>
      </c>
    </row>
    <row r="520" spans="1:4">
      <c r="A520" s="65" t="s">
        <v>148</v>
      </c>
      <c r="B520" s="164">
        <v>47</v>
      </c>
      <c r="C520" s="165">
        <v>46054</v>
      </c>
      <c r="D520" s="166">
        <v>0.42222222222222222</v>
      </c>
    </row>
    <row r="521" spans="1:4">
      <c r="A521" s="65" t="s">
        <v>148</v>
      </c>
      <c r="B521" s="164">
        <v>51</v>
      </c>
      <c r="C521" s="165">
        <v>46054</v>
      </c>
      <c r="D521" s="166">
        <v>0.84305555555555556</v>
      </c>
    </row>
    <row r="522" spans="1:4">
      <c r="A522" s="65" t="s">
        <v>148</v>
      </c>
      <c r="B522" s="164">
        <v>55</v>
      </c>
      <c r="C522" s="165">
        <v>46055</v>
      </c>
      <c r="D522" s="166">
        <v>0.37430555555555556</v>
      </c>
    </row>
    <row r="523" spans="1:4">
      <c r="A523" s="65" t="s">
        <v>148</v>
      </c>
      <c r="B523" s="164">
        <v>59</v>
      </c>
      <c r="C523" s="165">
        <v>46055</v>
      </c>
      <c r="D523" s="166">
        <v>0.86250000000000004</v>
      </c>
    </row>
    <row r="524" spans="1:4">
      <c r="A524" s="65" t="s">
        <v>148</v>
      </c>
      <c r="B524" s="164">
        <v>62</v>
      </c>
      <c r="C524" s="165">
        <v>46056</v>
      </c>
      <c r="D524" s="166">
        <v>0.39027777777777778</v>
      </c>
    </row>
    <row r="525" spans="1:4">
      <c r="A525" s="65" t="s">
        <v>148</v>
      </c>
      <c r="B525" s="164">
        <v>63</v>
      </c>
      <c r="C525" s="165">
        <v>46056</v>
      </c>
      <c r="D525" s="166">
        <v>0.68819444444444444</v>
      </c>
    </row>
    <row r="526" spans="1:4">
      <c r="A526" s="65" t="s">
        <v>148</v>
      </c>
      <c r="B526" s="164">
        <v>64</v>
      </c>
      <c r="C526" s="165">
        <v>46056</v>
      </c>
      <c r="D526" s="166">
        <v>0.87638888888888888</v>
      </c>
    </row>
    <row r="527" spans="1:4">
      <c r="A527" s="65" t="s">
        <v>148</v>
      </c>
      <c r="B527" s="164">
        <v>67</v>
      </c>
      <c r="C527" s="165">
        <v>46057</v>
      </c>
      <c r="D527" s="166">
        <v>0.37638888888888888</v>
      </c>
    </row>
    <row r="528" spans="1:4">
      <c r="A528" s="65" t="s">
        <v>148</v>
      </c>
      <c r="B528" s="164">
        <v>69</v>
      </c>
      <c r="C528" s="165">
        <v>46057</v>
      </c>
      <c r="D528" s="166">
        <v>0.84375</v>
      </c>
    </row>
    <row r="529" spans="1:4">
      <c r="A529" s="65" t="s">
        <v>148</v>
      </c>
      <c r="B529" s="164">
        <v>74</v>
      </c>
      <c r="C529" s="165">
        <v>46058</v>
      </c>
      <c r="D529" s="166">
        <v>0.84513888888888888</v>
      </c>
    </row>
    <row r="530" spans="1:4">
      <c r="A530" s="65" t="s">
        <v>148</v>
      </c>
      <c r="B530" s="164">
        <v>80</v>
      </c>
      <c r="C530" s="165">
        <v>46060</v>
      </c>
      <c r="D530" s="166">
        <v>0.88541666666666663</v>
      </c>
    </row>
    <row r="531" spans="1:4">
      <c r="A531" s="65" t="s">
        <v>148</v>
      </c>
      <c r="B531" s="164">
        <v>81</v>
      </c>
      <c r="C531" s="165">
        <v>46061</v>
      </c>
      <c r="D531" s="166">
        <v>0.89027777777777772</v>
      </c>
    </row>
    <row r="532" spans="1:4">
      <c r="A532" s="65" t="s">
        <v>148</v>
      </c>
      <c r="B532" s="164">
        <v>82</v>
      </c>
      <c r="C532" s="165">
        <v>46062</v>
      </c>
      <c r="D532" s="166">
        <v>0.67291666666666672</v>
      </c>
    </row>
    <row r="533" spans="1:4">
      <c r="A533" s="65" t="s">
        <v>148</v>
      </c>
      <c r="B533" s="164">
        <v>85</v>
      </c>
      <c r="C533" s="165">
        <v>46063</v>
      </c>
      <c r="D533" s="166">
        <v>0.40555555555555556</v>
      </c>
    </row>
    <row r="534" spans="1:4">
      <c r="A534" s="65" t="s">
        <v>148</v>
      </c>
      <c r="B534" s="164">
        <v>87</v>
      </c>
      <c r="C534" s="165">
        <v>46063</v>
      </c>
      <c r="D534" s="166">
        <v>0.90833333333333333</v>
      </c>
    </row>
    <row r="535" spans="1:4">
      <c r="A535" s="65" t="s">
        <v>148</v>
      </c>
      <c r="B535" s="164">
        <v>88</v>
      </c>
      <c r="C535" s="165">
        <v>46064</v>
      </c>
      <c r="D535" s="166">
        <v>0.39305555555555555</v>
      </c>
    </row>
    <row r="536" spans="1:4">
      <c r="A536" s="65" t="s">
        <v>148</v>
      </c>
      <c r="B536" s="164">
        <v>90</v>
      </c>
      <c r="C536" s="165">
        <v>46064</v>
      </c>
      <c r="D536" s="166">
        <v>0.84444444444444444</v>
      </c>
    </row>
    <row r="537" spans="1:4">
      <c r="A537" s="65" t="s">
        <v>148</v>
      </c>
      <c r="B537" s="164">
        <v>91</v>
      </c>
      <c r="C537" s="165">
        <v>46065</v>
      </c>
      <c r="D537" s="166">
        <v>0.39930555555555558</v>
      </c>
    </row>
    <row r="538" spans="1:4">
      <c r="A538" s="65" t="s">
        <v>148</v>
      </c>
      <c r="B538" s="164">
        <v>94</v>
      </c>
      <c r="C538" s="165">
        <v>46066</v>
      </c>
      <c r="D538" s="166">
        <v>0.38263888888888886</v>
      </c>
    </row>
    <row r="539" spans="1:4">
      <c r="A539" s="65" t="s">
        <v>148</v>
      </c>
      <c r="B539" s="164">
        <v>95</v>
      </c>
      <c r="C539" s="165">
        <v>46066</v>
      </c>
      <c r="D539" s="166">
        <v>0.8833333333333333</v>
      </c>
    </row>
    <row r="540" spans="1:4">
      <c r="A540" s="65" t="s">
        <v>148</v>
      </c>
      <c r="B540" s="164">
        <v>96</v>
      </c>
      <c r="C540" s="165">
        <v>46067</v>
      </c>
      <c r="D540" s="166">
        <v>0.37986111111111109</v>
      </c>
    </row>
    <row r="541" spans="1:4">
      <c r="A541" s="65" t="s">
        <v>148</v>
      </c>
      <c r="B541" s="164">
        <v>100</v>
      </c>
      <c r="C541" s="165">
        <v>46068</v>
      </c>
      <c r="D541" s="166">
        <v>0.71180555555555558</v>
      </c>
    </row>
    <row r="542" spans="1:4">
      <c r="A542" s="65" t="s">
        <v>148</v>
      </c>
      <c r="B542" s="164">
        <v>101</v>
      </c>
      <c r="C542" s="165">
        <v>46070</v>
      </c>
      <c r="D542" s="166">
        <v>0.8569444444444444</v>
      </c>
    </row>
    <row r="543" spans="1:4">
      <c r="A543" s="65" t="s">
        <v>148</v>
      </c>
      <c r="B543" s="164">
        <v>102</v>
      </c>
      <c r="C543" s="165">
        <v>46074</v>
      </c>
      <c r="D543" s="166">
        <v>0.84861111111111109</v>
      </c>
    </row>
    <row r="544" spans="1:4">
      <c r="A544" s="65" t="s">
        <v>148</v>
      </c>
      <c r="B544" s="164">
        <v>103</v>
      </c>
      <c r="C544" s="165">
        <v>46076</v>
      </c>
      <c r="D544" s="166">
        <v>0.86041666666666672</v>
      </c>
    </row>
    <row r="545" spans="1:4">
      <c r="A545" s="65" t="s">
        <v>148</v>
      </c>
      <c r="B545" s="164">
        <v>104</v>
      </c>
      <c r="C545" s="165">
        <v>46078</v>
      </c>
      <c r="D545" s="166">
        <v>0.86597222222222225</v>
      </c>
    </row>
    <row r="546" spans="1:4">
      <c r="A546" s="65" t="s">
        <v>148</v>
      </c>
      <c r="B546" s="164">
        <v>105</v>
      </c>
      <c r="C546" s="165">
        <v>46082</v>
      </c>
      <c r="D546" s="166">
        <v>0.41249999999999998</v>
      </c>
    </row>
    <row r="547" spans="1:4">
      <c r="A547" s="65" t="s">
        <v>148</v>
      </c>
      <c r="B547" s="164">
        <v>106</v>
      </c>
      <c r="C547" s="165">
        <v>46083</v>
      </c>
      <c r="D547" s="166">
        <v>0.84583333333333333</v>
      </c>
    </row>
    <row r="548" spans="1:4">
      <c r="A548" s="65" t="s">
        <v>148</v>
      </c>
      <c r="B548" s="164">
        <v>107</v>
      </c>
      <c r="C548" s="165">
        <v>46086</v>
      </c>
      <c r="D548" s="166">
        <v>0.42499999999999999</v>
      </c>
    </row>
    <row r="549" spans="1:4">
      <c r="A549" s="65" t="s">
        <v>148</v>
      </c>
      <c r="B549" s="164">
        <v>108</v>
      </c>
      <c r="C549" s="165">
        <v>46091</v>
      </c>
      <c r="D549" s="166">
        <v>0.85624999999999996</v>
      </c>
    </row>
    <row r="550" spans="1:4">
      <c r="A550" s="65" t="s">
        <v>148</v>
      </c>
      <c r="B550" s="164">
        <v>109</v>
      </c>
      <c r="C550" s="165">
        <v>46092</v>
      </c>
      <c r="D550" s="166">
        <v>0.89166666666666672</v>
      </c>
    </row>
    <row r="551" spans="1:4">
      <c r="A551" s="65" t="s">
        <v>148</v>
      </c>
      <c r="B551" s="164">
        <v>110</v>
      </c>
      <c r="C551" s="165">
        <v>46093</v>
      </c>
      <c r="D551" s="166">
        <v>0.86805555555555558</v>
      </c>
    </row>
    <row r="552" spans="1:4">
      <c r="A552" s="65" t="s">
        <v>148</v>
      </c>
      <c r="B552" s="164">
        <v>111</v>
      </c>
      <c r="C552" s="165">
        <v>46096</v>
      </c>
      <c r="D552" s="166">
        <v>0.88472222222222219</v>
      </c>
    </row>
    <row r="553" spans="1:4">
      <c r="A553" s="65" t="s">
        <v>148</v>
      </c>
      <c r="B553" s="164">
        <v>113</v>
      </c>
      <c r="C553" s="165">
        <v>46100</v>
      </c>
      <c r="D553" s="166">
        <v>0.94652777777777775</v>
      </c>
    </row>
    <row r="554" spans="1:4">
      <c r="A554" s="65" t="s">
        <v>148</v>
      </c>
      <c r="B554" s="164">
        <v>115</v>
      </c>
      <c r="C554" s="165">
        <v>46108</v>
      </c>
      <c r="D554" s="166">
        <v>0.83333333333333337</v>
      </c>
    </row>
    <row r="555" spans="1:4">
      <c r="A555" s="65" t="s">
        <v>148</v>
      </c>
      <c r="B555" s="164">
        <v>116</v>
      </c>
      <c r="C555" s="165">
        <v>46109</v>
      </c>
      <c r="D555" s="166">
        <v>0.85138888888888886</v>
      </c>
    </row>
    <row r="556" spans="1:4">
      <c r="A556" s="65" t="s">
        <v>148</v>
      </c>
      <c r="B556" s="164">
        <v>117</v>
      </c>
      <c r="C556" s="165">
        <v>46111</v>
      </c>
      <c r="D556" s="166">
        <v>0.72291666666666665</v>
      </c>
    </row>
    <row r="557" spans="1:4">
      <c r="A557" s="65" t="s">
        <v>148</v>
      </c>
      <c r="B557" s="164">
        <v>118</v>
      </c>
      <c r="C557" s="165">
        <v>46115</v>
      </c>
      <c r="D557" s="166">
        <v>0.28611111111111109</v>
      </c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EBE0-D6C4-4561-9775-2D6234421BE6}">
  <dimension ref="A1:B18"/>
  <sheetViews>
    <sheetView zoomScale="160" zoomScaleNormal="160" workbookViewId="0">
      <selection activeCell="A18" sqref="A18"/>
    </sheetView>
  </sheetViews>
  <sheetFormatPr defaultRowHeight="13.5"/>
  <cols>
    <col min="1" max="1" width="11.5" customWidth="1"/>
    <col min="2" max="2" width="18.5" customWidth="1"/>
  </cols>
  <sheetData>
    <row r="1" spans="1:2">
      <c r="A1" t="s">
        <v>887</v>
      </c>
    </row>
    <row r="3" spans="1:2">
      <c r="A3">
        <v>8000</v>
      </c>
    </row>
    <row r="5" spans="1:2">
      <c r="A5">
        <v>2000</v>
      </c>
    </row>
    <row r="6" spans="1:2">
      <c r="B6" t="s">
        <v>888</v>
      </c>
    </row>
    <row r="7" spans="1:2">
      <c r="A7">
        <v>0.3</v>
      </c>
    </row>
    <row r="9" spans="1:2">
      <c r="A9">
        <v>20583</v>
      </c>
      <c r="B9" t="s">
        <v>889</v>
      </c>
    </row>
    <row r="11" spans="1:2">
      <c r="A11">
        <v>2000</v>
      </c>
    </row>
    <row r="12" spans="1:2">
      <c r="A12">
        <f>A9-A3</f>
        <v>12583</v>
      </c>
    </row>
    <row r="13" spans="1:2">
      <c r="A13">
        <v>0.3</v>
      </c>
    </row>
    <row r="15" spans="1:2">
      <c r="A15">
        <f>A12*A13</f>
        <v>3774.8999999999996</v>
      </c>
    </row>
    <row r="16" spans="1:2">
      <c r="A16">
        <f>A15+A11</f>
        <v>5774.9</v>
      </c>
      <c r="B16" t="s">
        <v>890</v>
      </c>
    </row>
    <row r="17" spans="1:1">
      <c r="A17">
        <v>500</v>
      </c>
    </row>
    <row r="18" spans="1:1">
      <c r="A18">
        <f>A16+A17</f>
        <v>6274.9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B300-8B63-4623-A090-287BD1115873}">
  <dimension ref="A1:AG7"/>
  <sheetViews>
    <sheetView zoomScaleNormal="100" workbookViewId="0">
      <selection activeCell="G41" sqref="G41"/>
    </sheetView>
  </sheetViews>
  <sheetFormatPr defaultColWidth="22.375" defaultRowHeight="13.5"/>
  <cols>
    <col min="1" max="1" width="12.625" style="65" bestFit="1" customWidth="1"/>
    <col min="2" max="2" width="8.5" style="65" bestFit="1" customWidth="1"/>
    <col min="3" max="3" width="5" style="65" bestFit="1" customWidth="1"/>
    <col min="4" max="4" width="8.5" style="158" bestFit="1" customWidth="1"/>
    <col min="5" max="5" width="11.625" style="113" bestFit="1" customWidth="1"/>
    <col min="6" max="6" width="8.5" style="65" bestFit="1" customWidth="1"/>
    <col min="7" max="7" width="8.5" style="113" bestFit="1" customWidth="1"/>
    <col min="8" max="8" width="10.25" style="65" bestFit="1" customWidth="1"/>
    <col min="9" max="9" width="8.5" style="65" bestFit="1" customWidth="1"/>
    <col min="10" max="10" width="6.75" style="65" bestFit="1" customWidth="1"/>
    <col min="11" max="19" width="8.5" style="65" bestFit="1" customWidth="1"/>
    <col min="20" max="20" width="5" style="65" bestFit="1" customWidth="1"/>
    <col min="21" max="26" width="8.5" style="65" bestFit="1" customWidth="1"/>
    <col min="27" max="16384" width="22.375" style="65"/>
  </cols>
  <sheetData>
    <row r="1" spans="1:33">
      <c r="A1" s="95" t="s">
        <v>2</v>
      </c>
      <c r="B1" s="95" t="s">
        <v>3</v>
      </c>
      <c r="C1" s="95" t="s">
        <v>4</v>
      </c>
      <c r="D1" s="95" t="s">
        <v>5</v>
      </c>
      <c r="E1" s="111" t="s">
        <v>6</v>
      </c>
      <c r="F1" s="95" t="s">
        <v>7</v>
      </c>
      <c r="G1" s="111" t="s">
        <v>8</v>
      </c>
      <c r="H1" s="95" t="s">
        <v>9</v>
      </c>
      <c r="I1" s="95" t="s">
        <v>43</v>
      </c>
      <c r="J1" s="95" t="s">
        <v>44</v>
      </c>
      <c r="K1" s="95" t="s">
        <v>10</v>
      </c>
      <c r="L1" s="95" t="s">
        <v>11</v>
      </c>
      <c r="M1" s="95" t="s">
        <v>12</v>
      </c>
      <c r="N1" s="95" t="s">
        <v>45</v>
      </c>
      <c r="O1" s="95" t="s">
        <v>46</v>
      </c>
      <c r="P1" s="95" t="s">
        <v>161</v>
      </c>
      <c r="Q1" s="95" t="s">
        <v>258</v>
      </c>
      <c r="R1" s="95" t="s">
        <v>259</v>
      </c>
      <c r="S1" s="95" t="s">
        <v>260</v>
      </c>
      <c r="T1" s="95" t="s">
        <v>261</v>
      </c>
      <c r="U1" s="95" t="s">
        <v>321</v>
      </c>
      <c r="V1" s="95" t="s">
        <v>322</v>
      </c>
      <c r="W1" s="95" t="s">
        <v>323</v>
      </c>
      <c r="X1" s="95" t="s">
        <v>587</v>
      </c>
      <c r="Y1" s="95" t="s">
        <v>631</v>
      </c>
      <c r="Z1" s="95" t="s">
        <v>588</v>
      </c>
      <c r="AA1" s="95"/>
      <c r="AB1" s="108"/>
      <c r="AC1" s="108"/>
      <c r="AD1" s="109"/>
      <c r="AE1" s="109"/>
      <c r="AF1" s="109"/>
      <c r="AG1" s="109"/>
    </row>
    <row r="2" spans="1:33">
      <c r="A2" s="95" t="s">
        <v>863</v>
      </c>
      <c r="B2" s="95" t="s">
        <v>20</v>
      </c>
      <c r="C2" s="95">
        <v>109</v>
      </c>
      <c r="D2" s="95" t="s">
        <v>589</v>
      </c>
      <c r="E2" s="114">
        <v>44673</v>
      </c>
      <c r="F2" s="95">
        <v>473</v>
      </c>
      <c r="G2" s="111">
        <v>5139</v>
      </c>
      <c r="H2" s="95">
        <v>4192</v>
      </c>
      <c r="I2" s="95">
        <v>0</v>
      </c>
      <c r="J2" s="95">
        <v>0</v>
      </c>
      <c r="K2" s="95">
        <v>0</v>
      </c>
      <c r="L2" s="95">
        <v>0</v>
      </c>
      <c r="M2" s="95">
        <v>0</v>
      </c>
      <c r="N2" s="95">
        <v>0</v>
      </c>
      <c r="O2" s="95">
        <v>0</v>
      </c>
      <c r="P2" s="95">
        <v>0</v>
      </c>
      <c r="Q2" s="95">
        <v>0</v>
      </c>
      <c r="R2" s="95">
        <v>0</v>
      </c>
      <c r="S2" s="95">
        <v>0</v>
      </c>
      <c r="T2" s="95">
        <v>0</v>
      </c>
      <c r="U2" s="95">
        <v>0</v>
      </c>
      <c r="V2" s="95">
        <v>0</v>
      </c>
      <c r="W2" s="95">
        <v>1</v>
      </c>
      <c r="X2" s="95">
        <v>0</v>
      </c>
      <c r="Y2" s="95">
        <v>0</v>
      </c>
      <c r="Z2" s="95">
        <v>0</v>
      </c>
      <c r="AA2" s="95"/>
      <c r="AB2" s="108"/>
      <c r="AC2" s="108"/>
      <c r="AD2" s="109"/>
      <c r="AE2" s="109"/>
      <c r="AF2" s="109"/>
      <c r="AG2" s="109"/>
    </row>
    <row r="3" spans="1:33">
      <c r="A3" s="95" t="s">
        <v>558</v>
      </c>
      <c r="B3" s="95" t="s">
        <v>26</v>
      </c>
      <c r="C3" s="95">
        <v>109</v>
      </c>
      <c r="D3" s="95" t="s">
        <v>175</v>
      </c>
      <c r="E3" s="114">
        <v>44245</v>
      </c>
      <c r="F3" s="95">
        <v>292</v>
      </c>
      <c r="G3" s="111">
        <v>9899</v>
      </c>
      <c r="H3" s="95">
        <v>560</v>
      </c>
      <c r="I3" s="95">
        <v>0</v>
      </c>
      <c r="J3" s="95">
        <v>42</v>
      </c>
      <c r="K3" s="95">
        <v>0</v>
      </c>
      <c r="L3" s="95">
        <v>0</v>
      </c>
      <c r="M3" s="95">
        <v>0</v>
      </c>
      <c r="N3" s="95">
        <v>0</v>
      </c>
      <c r="O3" s="95">
        <v>0</v>
      </c>
      <c r="P3" s="95">
        <v>4</v>
      </c>
      <c r="Q3" s="95">
        <v>0</v>
      </c>
      <c r="R3" s="95">
        <v>0</v>
      </c>
      <c r="S3" s="95">
        <v>0</v>
      </c>
      <c r="T3" s="95">
        <v>0</v>
      </c>
      <c r="U3" s="95">
        <v>0</v>
      </c>
      <c r="V3" s="95">
        <v>0</v>
      </c>
      <c r="W3" s="95">
        <v>1</v>
      </c>
      <c r="X3" s="95">
        <v>0</v>
      </c>
      <c r="Y3" s="95">
        <v>0</v>
      </c>
      <c r="Z3" s="95">
        <v>0</v>
      </c>
      <c r="AA3" s="95"/>
      <c r="AB3" s="108"/>
      <c r="AC3" s="108"/>
      <c r="AD3" s="109"/>
      <c r="AE3" s="109"/>
      <c r="AF3" s="109"/>
      <c r="AG3" s="109"/>
    </row>
    <row r="4" spans="1:33">
      <c r="A4" s="95" t="s">
        <v>632</v>
      </c>
      <c r="B4" s="95" t="s">
        <v>26</v>
      </c>
      <c r="C4" s="95">
        <v>109</v>
      </c>
      <c r="D4" s="95" t="s">
        <v>175</v>
      </c>
      <c r="E4" s="114">
        <v>44584</v>
      </c>
      <c r="F4" s="95">
        <v>92</v>
      </c>
      <c r="G4" s="111">
        <v>13534</v>
      </c>
      <c r="H4" s="95">
        <v>4550</v>
      </c>
      <c r="I4" s="95">
        <v>0</v>
      </c>
      <c r="J4" s="95">
        <v>0</v>
      </c>
      <c r="K4" s="95">
        <v>0</v>
      </c>
      <c r="L4" s="95">
        <v>0</v>
      </c>
      <c r="M4" s="95">
        <v>0</v>
      </c>
      <c r="N4" s="95">
        <v>0</v>
      </c>
      <c r="O4" s="95">
        <v>0</v>
      </c>
      <c r="P4" s="95">
        <v>0</v>
      </c>
      <c r="Q4" s="95">
        <v>0</v>
      </c>
      <c r="R4" s="95">
        <v>0</v>
      </c>
      <c r="S4" s="95">
        <v>0</v>
      </c>
      <c r="T4" s="95">
        <v>0</v>
      </c>
      <c r="U4" s="95">
        <v>0</v>
      </c>
      <c r="V4" s="95">
        <v>0</v>
      </c>
      <c r="W4" s="95">
        <v>1</v>
      </c>
      <c r="X4" s="95">
        <v>0</v>
      </c>
      <c r="Y4" s="95">
        <v>0</v>
      </c>
      <c r="Z4" s="95">
        <v>0</v>
      </c>
      <c r="AA4" s="95"/>
    </row>
    <row r="5" spans="1:33">
      <c r="A5" s="95" t="s">
        <v>540</v>
      </c>
      <c r="B5" s="95" t="s">
        <v>49</v>
      </c>
      <c r="C5" s="95">
        <v>129</v>
      </c>
      <c r="D5" s="95" t="s">
        <v>556</v>
      </c>
      <c r="E5" s="114">
        <v>44096</v>
      </c>
      <c r="F5" s="95">
        <v>10337</v>
      </c>
      <c r="G5" s="111">
        <v>15638</v>
      </c>
      <c r="H5" s="95">
        <v>500</v>
      </c>
      <c r="I5" s="95">
        <v>0</v>
      </c>
      <c r="J5" s="95">
        <v>10</v>
      </c>
      <c r="K5" s="95">
        <v>0</v>
      </c>
      <c r="L5" s="95">
        <v>0</v>
      </c>
      <c r="M5" s="95">
        <v>0</v>
      </c>
      <c r="N5" s="95">
        <v>0</v>
      </c>
      <c r="O5" s="95">
        <v>0</v>
      </c>
      <c r="P5" s="95">
        <v>0</v>
      </c>
      <c r="Q5" s="95">
        <v>0</v>
      </c>
      <c r="R5" s="95">
        <v>0</v>
      </c>
      <c r="S5" s="95">
        <v>0</v>
      </c>
      <c r="T5" s="95">
        <v>0</v>
      </c>
      <c r="U5" s="95">
        <v>0</v>
      </c>
      <c r="V5" s="95">
        <v>0</v>
      </c>
      <c r="W5" s="95">
        <v>1</v>
      </c>
      <c r="X5" s="95">
        <v>0</v>
      </c>
      <c r="Y5" s="95">
        <v>0</v>
      </c>
      <c r="Z5" s="95">
        <v>0</v>
      </c>
      <c r="AA5" s="95"/>
    </row>
    <row r="6" spans="1:33">
      <c r="A6" s="95" t="s">
        <v>629</v>
      </c>
      <c r="B6" s="95" t="s">
        <v>24</v>
      </c>
      <c r="C6" s="95">
        <v>129</v>
      </c>
      <c r="D6" s="95" t="s">
        <v>589</v>
      </c>
      <c r="E6" s="114">
        <v>44517</v>
      </c>
      <c r="F6" s="95">
        <v>881</v>
      </c>
      <c r="G6" s="111">
        <v>16804</v>
      </c>
      <c r="H6" s="95">
        <v>4145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10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5">
        <v>1</v>
      </c>
      <c r="X6" s="95">
        <v>0</v>
      </c>
      <c r="Y6" s="95">
        <v>0</v>
      </c>
      <c r="Z6" s="95">
        <v>0</v>
      </c>
      <c r="AA6" s="95"/>
    </row>
    <row r="7" spans="1:33">
      <c r="A7" s="95" t="s">
        <v>651</v>
      </c>
      <c r="B7" s="95" t="s">
        <v>13</v>
      </c>
      <c r="C7" s="95">
        <v>109</v>
      </c>
      <c r="D7" s="95" t="s">
        <v>556</v>
      </c>
      <c r="E7" s="114">
        <v>44665</v>
      </c>
      <c r="F7" s="95">
        <v>301</v>
      </c>
      <c r="G7" s="111">
        <v>16981</v>
      </c>
      <c r="H7" s="95">
        <v>1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95">
        <v>0</v>
      </c>
      <c r="W7" s="95">
        <v>1</v>
      </c>
      <c r="X7" s="95">
        <v>0</v>
      </c>
      <c r="Y7" s="95">
        <v>0</v>
      </c>
      <c r="Z7" s="95">
        <v>0</v>
      </c>
      <c r="AA7" s="95"/>
    </row>
  </sheetData>
  <sortState xmlns:xlrd2="http://schemas.microsoft.com/office/spreadsheetml/2017/richdata2" ref="A2:Z7">
    <sortCondition ref="G2:G7"/>
  </sortState>
  <phoneticPr fontId="3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77ED-A132-46EC-8A35-1CCD0E939113}">
  <dimension ref="A1:C205"/>
  <sheetViews>
    <sheetView zoomScale="130" zoomScaleNormal="130" workbookViewId="0">
      <selection activeCell="B10" sqref="B10"/>
    </sheetView>
  </sheetViews>
  <sheetFormatPr defaultColWidth="9" defaultRowHeight="13.5"/>
  <cols>
    <col min="1" max="1" width="10" style="21" bestFit="1" customWidth="1"/>
    <col min="2" max="2" width="16.25" style="47" bestFit="1" customWidth="1"/>
    <col min="3" max="3" width="16.625" style="21" bestFit="1" customWidth="1"/>
    <col min="4" max="16384" width="9" style="21"/>
  </cols>
  <sheetData>
    <row r="1" spans="1:3" ht="35.25">
      <c r="A1" s="306" t="s">
        <v>590</v>
      </c>
      <c r="B1" s="307"/>
      <c r="C1" s="308"/>
    </row>
    <row r="2" spans="1:3">
      <c r="A2" s="5" t="s">
        <v>61</v>
      </c>
      <c r="B2" s="59" t="s">
        <v>295</v>
      </c>
      <c r="C2" s="5" t="s">
        <v>113</v>
      </c>
    </row>
    <row r="3" spans="1:3">
      <c r="A3" s="5">
        <v>1</v>
      </c>
      <c r="B3" s="59">
        <f t="shared" ref="B3:B8" ca="1" si="0">B4-1</f>
        <v>46108</v>
      </c>
      <c r="C3" s="5" t="s">
        <v>756</v>
      </c>
    </row>
    <row r="4" spans="1:3">
      <c r="A4" s="5">
        <v>2</v>
      </c>
      <c r="B4" s="59">
        <f t="shared" ca="1" si="0"/>
        <v>46109</v>
      </c>
      <c r="C4" s="5" t="s">
        <v>757</v>
      </c>
    </row>
    <row r="5" spans="1:3">
      <c r="A5" s="5">
        <v>3</v>
      </c>
      <c r="B5" s="59">
        <f t="shared" ca="1" si="0"/>
        <v>46110</v>
      </c>
      <c r="C5" s="5" t="s">
        <v>758</v>
      </c>
    </row>
    <row r="6" spans="1:3">
      <c r="A6" s="5">
        <v>4</v>
      </c>
      <c r="B6" s="59">
        <f t="shared" ca="1" si="0"/>
        <v>46111</v>
      </c>
      <c r="C6" s="5" t="s">
        <v>759</v>
      </c>
    </row>
    <row r="7" spans="1:3">
      <c r="A7" s="5">
        <v>5</v>
      </c>
      <c r="B7" s="59">
        <f t="shared" ca="1" si="0"/>
        <v>46112</v>
      </c>
      <c r="C7" s="5" t="s">
        <v>760</v>
      </c>
    </row>
    <row r="8" spans="1:3">
      <c r="A8" s="5">
        <v>6</v>
      </c>
      <c r="B8" s="59">
        <f t="shared" ca="1" si="0"/>
        <v>46113</v>
      </c>
      <c r="C8" s="5" t="s">
        <v>761</v>
      </c>
    </row>
    <row r="9" spans="1:3">
      <c r="A9" s="5">
        <v>7</v>
      </c>
      <c r="B9" s="59">
        <f ca="1">B10-1</f>
        <v>46114</v>
      </c>
      <c r="C9" s="5" t="s">
        <v>762</v>
      </c>
    </row>
    <row r="10" spans="1:3">
      <c r="A10" s="5">
        <v>8</v>
      </c>
      <c r="B10" s="59">
        <f ca="1">TODAY()</f>
        <v>46115</v>
      </c>
      <c r="C10" s="5" t="s">
        <v>560</v>
      </c>
    </row>
    <row r="13" spans="1:3" ht="35.25">
      <c r="A13" s="306" t="s">
        <v>591</v>
      </c>
      <c r="B13" s="307"/>
      <c r="C13" s="308"/>
    </row>
    <row r="14" spans="1:3">
      <c r="A14" s="5" t="s">
        <v>61</v>
      </c>
      <c r="B14" s="59" t="s">
        <v>295</v>
      </c>
      <c r="C14" s="5" t="s">
        <v>592</v>
      </c>
    </row>
    <row r="15" spans="1:3">
      <c r="A15" s="18">
        <v>1</v>
      </c>
      <c r="B15" s="89">
        <f t="shared" ref="B15:B28" ca="1" si="1">B16-1</f>
        <v>46100</v>
      </c>
      <c r="C15" s="18" t="s">
        <v>763</v>
      </c>
    </row>
    <row r="16" spans="1:3">
      <c r="A16" s="18">
        <v>2</v>
      </c>
      <c r="B16" s="89">
        <f t="shared" ca="1" si="1"/>
        <v>46101</v>
      </c>
      <c r="C16" s="18" t="s">
        <v>764</v>
      </c>
    </row>
    <row r="17" spans="1:3">
      <c r="A17" s="18">
        <v>3</v>
      </c>
      <c r="B17" s="89">
        <f t="shared" ca="1" si="1"/>
        <v>46102</v>
      </c>
      <c r="C17" s="18" t="s">
        <v>765</v>
      </c>
    </row>
    <row r="18" spans="1:3">
      <c r="A18" s="18">
        <v>4</v>
      </c>
      <c r="B18" s="89">
        <f t="shared" ca="1" si="1"/>
        <v>46103</v>
      </c>
      <c r="C18" s="18" t="s">
        <v>766</v>
      </c>
    </row>
    <row r="19" spans="1:3">
      <c r="A19" s="18">
        <v>5</v>
      </c>
      <c r="B19" s="89">
        <f t="shared" ca="1" si="1"/>
        <v>46104</v>
      </c>
      <c r="C19" s="18" t="s">
        <v>767</v>
      </c>
    </row>
    <row r="20" spans="1:3">
      <c r="A20" s="18">
        <v>6</v>
      </c>
      <c r="B20" s="89">
        <f t="shared" ca="1" si="1"/>
        <v>46105</v>
      </c>
      <c r="C20" s="18" t="s">
        <v>768</v>
      </c>
    </row>
    <row r="21" spans="1:3">
      <c r="A21" s="18">
        <v>7</v>
      </c>
      <c r="B21" s="89">
        <f t="shared" ca="1" si="1"/>
        <v>46106</v>
      </c>
      <c r="C21" s="18" t="s">
        <v>769</v>
      </c>
    </row>
    <row r="22" spans="1:3">
      <c r="A22" s="18">
        <v>8</v>
      </c>
      <c r="B22" s="89">
        <f t="shared" ca="1" si="1"/>
        <v>46107</v>
      </c>
      <c r="C22" s="18" t="s">
        <v>770</v>
      </c>
    </row>
    <row r="23" spans="1:3">
      <c r="A23" s="18">
        <v>9</v>
      </c>
      <c r="B23" s="89">
        <f t="shared" ca="1" si="1"/>
        <v>46108</v>
      </c>
      <c r="C23" s="18" t="s">
        <v>771</v>
      </c>
    </row>
    <row r="24" spans="1:3">
      <c r="A24" s="18">
        <v>10</v>
      </c>
      <c r="B24" s="89">
        <f t="shared" ca="1" si="1"/>
        <v>46109</v>
      </c>
      <c r="C24" s="18" t="s">
        <v>772</v>
      </c>
    </row>
    <row r="25" spans="1:3">
      <c r="A25" s="18">
        <v>11</v>
      </c>
      <c r="B25" s="89">
        <f t="shared" ca="1" si="1"/>
        <v>46110</v>
      </c>
      <c r="C25" s="18" t="s">
        <v>773</v>
      </c>
    </row>
    <row r="26" spans="1:3">
      <c r="A26" s="18">
        <v>12</v>
      </c>
      <c r="B26" s="89">
        <f t="shared" ca="1" si="1"/>
        <v>46111</v>
      </c>
      <c r="C26" s="18" t="s">
        <v>774</v>
      </c>
    </row>
    <row r="27" spans="1:3">
      <c r="A27" s="18">
        <v>13</v>
      </c>
      <c r="B27" s="89">
        <f t="shared" ca="1" si="1"/>
        <v>46112</v>
      </c>
      <c r="C27" s="18" t="s">
        <v>775</v>
      </c>
    </row>
    <row r="28" spans="1:3">
      <c r="A28" s="18">
        <v>14</v>
      </c>
      <c r="B28" s="89">
        <f t="shared" ca="1" si="1"/>
        <v>46113</v>
      </c>
      <c r="C28" s="18" t="s">
        <v>776</v>
      </c>
    </row>
    <row r="29" spans="1:3">
      <c r="A29" s="18">
        <v>15</v>
      </c>
      <c r="B29" s="89">
        <f ca="1">B30-1</f>
        <v>46114</v>
      </c>
      <c r="C29" s="18" t="s">
        <v>777</v>
      </c>
    </row>
    <row r="30" spans="1:3">
      <c r="A30" s="18">
        <v>16</v>
      </c>
      <c r="B30" s="89">
        <f ca="1">TODAY()</f>
        <v>46115</v>
      </c>
      <c r="C30" s="18" t="s">
        <v>559</v>
      </c>
    </row>
    <row r="31" spans="1:3">
      <c r="A31" s="18"/>
      <c r="B31" s="89"/>
      <c r="C31" s="18"/>
    </row>
    <row r="32" spans="1:3">
      <c r="A32" s="18"/>
      <c r="B32" s="89"/>
      <c r="C32" s="18"/>
    </row>
    <row r="33" spans="1:3" ht="35.25">
      <c r="A33" s="306" t="s">
        <v>848</v>
      </c>
      <c r="B33" s="307"/>
      <c r="C33" s="308"/>
    </row>
    <row r="34" spans="1:3">
      <c r="A34" s="21" t="s">
        <v>61</v>
      </c>
      <c r="B34" s="122">
        <v>365</v>
      </c>
      <c r="C34" s="21" t="s">
        <v>823</v>
      </c>
    </row>
    <row r="35" spans="1:3">
      <c r="A35" s="21" t="s">
        <v>849</v>
      </c>
      <c r="B35" s="47">
        <f ca="1">B30-B34</f>
        <v>45750</v>
      </c>
      <c r="C35" s="21" t="s">
        <v>824</v>
      </c>
    </row>
    <row r="36" spans="1:3">
      <c r="A36" s="21" t="s">
        <v>62</v>
      </c>
      <c r="B36" s="146">
        <f>B34*48</f>
        <v>17520</v>
      </c>
      <c r="C36" s="21" t="s">
        <v>884</v>
      </c>
    </row>
    <row r="37" spans="1:3" ht="46.5">
      <c r="A37" s="309" t="s">
        <v>751</v>
      </c>
      <c r="B37" s="310"/>
      <c r="C37" s="311"/>
    </row>
    <row r="38" spans="1:3">
      <c r="A38" s="21" t="s">
        <v>752</v>
      </c>
      <c r="B38" s="47" t="s">
        <v>753</v>
      </c>
      <c r="C38" s="21" t="s">
        <v>754</v>
      </c>
    </row>
    <row r="39" spans="1:3">
      <c r="A39" s="21">
        <v>1</v>
      </c>
      <c r="B39" s="107">
        <v>0.42430555555555555</v>
      </c>
      <c r="C39" s="150"/>
    </row>
    <row r="40" spans="1:3">
      <c r="A40" s="21">
        <v>2</v>
      </c>
      <c r="B40" s="107">
        <v>0.46597222222222223</v>
      </c>
      <c r="C40" s="151"/>
    </row>
    <row r="41" spans="1:3">
      <c r="A41" s="21">
        <v>3</v>
      </c>
      <c r="B41" s="107">
        <v>0.50763888888888897</v>
      </c>
      <c r="C41" s="151"/>
    </row>
    <row r="42" spans="1:3">
      <c r="A42" s="21">
        <v>4</v>
      </c>
      <c r="B42" s="107">
        <v>0.54930555555555505</v>
      </c>
      <c r="C42" s="151"/>
    </row>
    <row r="43" spans="1:3">
      <c r="A43" s="21">
        <v>5</v>
      </c>
      <c r="B43" s="107">
        <v>0.59097222222222301</v>
      </c>
      <c r="C43" s="151"/>
    </row>
    <row r="44" spans="1:3">
      <c r="A44" s="21">
        <v>6</v>
      </c>
      <c r="B44" s="107">
        <v>0.63263888888888897</v>
      </c>
      <c r="C44" s="151"/>
    </row>
    <row r="45" spans="1:3">
      <c r="A45" s="65">
        <v>7</v>
      </c>
      <c r="B45" s="107">
        <v>0.67430555555555505</v>
      </c>
      <c r="C45" s="154"/>
    </row>
    <row r="46" spans="1:3">
      <c r="A46" s="65">
        <v>8</v>
      </c>
      <c r="B46" s="107">
        <v>0.71597222222222301</v>
      </c>
      <c r="C46" s="153">
        <v>45397</v>
      </c>
    </row>
    <row r="47" spans="1:3">
      <c r="A47" s="21">
        <v>9</v>
      </c>
      <c r="B47" s="107">
        <v>0.75763888888888897</v>
      </c>
      <c r="C47" s="151"/>
    </row>
    <row r="48" spans="1:3">
      <c r="A48" s="21">
        <v>10</v>
      </c>
      <c r="B48" s="107">
        <v>0.79930555555555505</v>
      </c>
      <c r="C48" s="151"/>
    </row>
    <row r="49" spans="1:3">
      <c r="A49" s="21">
        <v>11</v>
      </c>
      <c r="B49" s="107">
        <v>0.84097222222222301</v>
      </c>
      <c r="C49" s="151"/>
    </row>
    <row r="50" spans="1:3">
      <c r="A50" s="21">
        <v>12</v>
      </c>
      <c r="B50" s="107">
        <v>0.88263888888888997</v>
      </c>
      <c r="C50" s="151"/>
    </row>
    <row r="51" spans="1:3">
      <c r="A51" s="21">
        <v>13</v>
      </c>
      <c r="B51" s="107">
        <v>0.92430555555555505</v>
      </c>
      <c r="C51" s="151"/>
    </row>
    <row r="52" spans="1:3">
      <c r="A52" s="21">
        <v>14</v>
      </c>
      <c r="B52" s="107">
        <v>0.96597222222222201</v>
      </c>
      <c r="C52" s="151"/>
    </row>
    <row r="53" spans="1:3">
      <c r="A53" s="21">
        <v>15</v>
      </c>
      <c r="B53" s="107">
        <v>1.0076388888888901</v>
      </c>
      <c r="C53" s="151"/>
    </row>
    <row r="54" spans="1:3">
      <c r="A54" s="21">
        <v>16</v>
      </c>
      <c r="B54" s="107">
        <v>1.0493055555555599</v>
      </c>
      <c r="C54" s="151"/>
    </row>
    <row r="55" spans="1:3">
      <c r="A55" s="21">
        <v>17</v>
      </c>
      <c r="B55" s="107">
        <v>1.09097222222222</v>
      </c>
      <c r="C55" s="152"/>
    </row>
    <row r="56" spans="1:3">
      <c r="A56" s="21">
        <v>18</v>
      </c>
      <c r="B56" s="107">
        <v>1.1326388888888901</v>
      </c>
      <c r="C56" s="150"/>
    </row>
    <row r="57" spans="1:3">
      <c r="A57" s="21">
        <v>19</v>
      </c>
      <c r="B57" s="107">
        <v>1.1743055555555599</v>
      </c>
      <c r="C57" s="151"/>
    </row>
    <row r="58" spans="1:3">
      <c r="A58" s="21">
        <v>20</v>
      </c>
      <c r="B58" s="107">
        <v>1.21597222222222</v>
      </c>
      <c r="C58" s="151"/>
    </row>
    <row r="59" spans="1:3">
      <c r="A59" s="21">
        <v>21</v>
      </c>
      <c r="B59" s="107">
        <v>1.2576388888888901</v>
      </c>
      <c r="C59" s="151"/>
    </row>
    <row r="60" spans="1:3">
      <c r="A60" s="21">
        <v>22</v>
      </c>
      <c r="B60" s="107">
        <v>1.2993055555555599</v>
      </c>
      <c r="C60" s="151"/>
    </row>
    <row r="61" spans="1:3">
      <c r="A61" s="21">
        <v>23</v>
      </c>
      <c r="B61" s="107">
        <v>1.34097222222222</v>
      </c>
      <c r="C61" s="151"/>
    </row>
    <row r="62" spans="1:3">
      <c r="A62" s="21">
        <v>24</v>
      </c>
      <c r="B62" s="107">
        <v>1.3826388888888901</v>
      </c>
      <c r="C62" s="151"/>
    </row>
    <row r="63" spans="1:3">
      <c r="A63" s="21">
        <v>25</v>
      </c>
      <c r="B63" s="107">
        <v>1.4243055555555599</v>
      </c>
      <c r="C63" s="151"/>
    </row>
    <row r="64" spans="1:3">
      <c r="A64" s="21">
        <v>26</v>
      </c>
      <c r="B64" s="107">
        <v>1.46597222222223</v>
      </c>
      <c r="C64" s="151"/>
    </row>
    <row r="65" spans="1:3">
      <c r="A65" s="21">
        <v>27</v>
      </c>
      <c r="B65" s="107">
        <v>1.5076388888888901</v>
      </c>
      <c r="C65" s="151"/>
    </row>
    <row r="66" spans="1:3">
      <c r="A66" s="21">
        <v>28</v>
      </c>
      <c r="B66" s="107">
        <v>1.5493055555555599</v>
      </c>
      <c r="C66" s="151"/>
    </row>
    <row r="67" spans="1:3">
      <c r="A67" s="21">
        <v>29</v>
      </c>
      <c r="B67" s="107">
        <v>1.59097222222223</v>
      </c>
      <c r="C67" s="151"/>
    </row>
    <row r="68" spans="1:3">
      <c r="A68" s="21">
        <v>30</v>
      </c>
      <c r="B68" s="107">
        <v>1.6326388888888901</v>
      </c>
      <c r="C68" s="151"/>
    </row>
    <row r="69" spans="1:3">
      <c r="A69" s="21">
        <v>31</v>
      </c>
      <c r="B69" s="107">
        <v>1.6743055555555599</v>
      </c>
      <c r="C69" s="151"/>
    </row>
    <row r="70" spans="1:3">
      <c r="A70" s="21">
        <v>32</v>
      </c>
      <c r="B70" s="107">
        <v>1.71597222222223</v>
      </c>
      <c r="C70" s="151"/>
    </row>
    <row r="71" spans="1:3">
      <c r="A71" s="21">
        <v>33</v>
      </c>
      <c r="B71" s="107">
        <v>1.7576388888888901</v>
      </c>
      <c r="C71" s="151"/>
    </row>
    <row r="72" spans="1:3">
      <c r="A72" s="21">
        <v>34</v>
      </c>
      <c r="B72" s="107">
        <v>1.7993055555555599</v>
      </c>
      <c r="C72" s="151"/>
    </row>
    <row r="73" spans="1:3">
      <c r="A73" s="21">
        <v>35</v>
      </c>
      <c r="B73" s="107">
        <v>1.84097222222223</v>
      </c>
      <c r="C73" s="151"/>
    </row>
    <row r="74" spans="1:3">
      <c r="A74" s="21">
        <v>36</v>
      </c>
      <c r="B74" s="107">
        <v>1.8826388888888901</v>
      </c>
      <c r="C74" s="151"/>
    </row>
    <row r="75" spans="1:3">
      <c r="A75" s="21">
        <v>37</v>
      </c>
      <c r="B75" s="107">
        <v>1.9243055555555599</v>
      </c>
      <c r="C75" s="151"/>
    </row>
    <row r="76" spans="1:3">
      <c r="A76" s="21">
        <v>38</v>
      </c>
      <c r="B76" s="107">
        <v>1.96597222222223</v>
      </c>
      <c r="C76" s="151"/>
    </row>
    <row r="77" spans="1:3">
      <c r="A77" s="5">
        <v>39</v>
      </c>
      <c r="B77" s="107">
        <v>2.0076388888888901</v>
      </c>
      <c r="C77" s="153"/>
    </row>
    <row r="78" spans="1:3">
      <c r="A78" s="21">
        <v>40</v>
      </c>
      <c r="B78" s="107">
        <v>2.0493055555555602</v>
      </c>
      <c r="C78" s="151"/>
    </row>
    <row r="79" spans="1:3">
      <c r="A79" s="21">
        <v>41</v>
      </c>
      <c r="B79" s="107">
        <v>2.0909722222222298</v>
      </c>
      <c r="C79" s="151"/>
    </row>
    <row r="80" spans="1:3">
      <c r="A80" s="21">
        <v>42</v>
      </c>
      <c r="B80" s="107">
        <v>2.1326388888888901</v>
      </c>
      <c r="C80" s="155"/>
    </row>
    <row r="81" spans="1:3">
      <c r="A81" s="21">
        <v>43</v>
      </c>
      <c r="B81" s="107">
        <v>2.1743055555555602</v>
      </c>
      <c r="C81" s="155"/>
    </row>
    <row r="82" spans="1:3">
      <c r="A82" s="21">
        <v>44</v>
      </c>
      <c r="B82" s="107">
        <v>2.2159722222222298</v>
      </c>
      <c r="C82" s="155"/>
    </row>
    <row r="83" spans="1:3">
      <c r="A83" s="21">
        <v>45</v>
      </c>
      <c r="B83" s="107">
        <v>2.2576388888888901</v>
      </c>
      <c r="C83" s="155"/>
    </row>
    <row r="84" spans="1:3">
      <c r="A84" s="21">
        <v>46</v>
      </c>
      <c r="B84" s="107">
        <v>2.2993055555555602</v>
      </c>
      <c r="C84" s="155"/>
    </row>
    <row r="85" spans="1:3">
      <c r="A85" s="21">
        <v>47</v>
      </c>
      <c r="B85" s="107">
        <v>2.3409722222222298</v>
      </c>
      <c r="C85" s="155"/>
    </row>
    <row r="86" spans="1:3">
      <c r="A86" s="21">
        <v>48</v>
      </c>
      <c r="B86" s="107">
        <v>2.3826388888888901</v>
      </c>
      <c r="C86" s="155"/>
    </row>
    <row r="87" spans="1:3">
      <c r="A87" s="21">
        <v>49</v>
      </c>
      <c r="B87" s="107">
        <v>2.4243055555555602</v>
      </c>
      <c r="C87" s="155"/>
    </row>
    <row r="88" spans="1:3">
      <c r="A88" s="21">
        <v>50</v>
      </c>
      <c r="B88" s="107">
        <v>2.4659722222222298</v>
      </c>
      <c r="C88" s="155"/>
    </row>
    <row r="89" spans="1:3">
      <c r="A89" s="21">
        <v>51</v>
      </c>
      <c r="B89" s="107">
        <v>2.5076388888888901</v>
      </c>
      <c r="C89" s="155"/>
    </row>
    <row r="90" spans="1:3">
      <c r="A90" s="21">
        <v>52</v>
      </c>
      <c r="B90" s="107">
        <v>2.5493055555555602</v>
      </c>
      <c r="C90" s="155"/>
    </row>
    <row r="91" spans="1:3">
      <c r="A91" s="21">
        <v>53</v>
      </c>
      <c r="B91" s="107">
        <v>2.5909722222222298</v>
      </c>
      <c r="C91" s="155"/>
    </row>
    <row r="92" spans="1:3">
      <c r="A92" s="21">
        <v>54</v>
      </c>
      <c r="B92" s="107">
        <v>2.6326388888888901</v>
      </c>
      <c r="C92" s="155"/>
    </row>
    <row r="93" spans="1:3">
      <c r="A93" s="21">
        <v>55</v>
      </c>
      <c r="B93" s="107">
        <v>2.6743055555555602</v>
      </c>
      <c r="C93" s="155"/>
    </row>
    <row r="94" spans="1:3">
      <c r="A94" s="21">
        <v>56</v>
      </c>
      <c r="B94" s="107">
        <v>2.7159722222222298</v>
      </c>
      <c r="C94" s="155"/>
    </row>
    <row r="95" spans="1:3">
      <c r="A95" s="21">
        <v>57</v>
      </c>
      <c r="B95" s="107">
        <v>2.7576388888888901</v>
      </c>
      <c r="C95" s="155"/>
    </row>
    <row r="96" spans="1:3">
      <c r="A96" s="21">
        <v>58</v>
      </c>
      <c r="B96" s="107">
        <v>2.7993055555555602</v>
      </c>
      <c r="C96" s="155"/>
    </row>
    <row r="97" spans="1:3">
      <c r="A97" s="21">
        <v>59</v>
      </c>
      <c r="B97" s="107">
        <v>2.8409722222222298</v>
      </c>
      <c r="C97" s="155"/>
    </row>
    <row r="98" spans="1:3">
      <c r="A98" s="21">
        <v>60</v>
      </c>
      <c r="B98" s="107">
        <v>2.8826388888888901</v>
      </c>
      <c r="C98" s="155"/>
    </row>
    <row r="99" spans="1:3">
      <c r="A99" s="21">
        <v>61</v>
      </c>
      <c r="B99" s="107">
        <v>2.9243055555555602</v>
      </c>
      <c r="C99" s="155"/>
    </row>
    <row r="100" spans="1:3">
      <c r="A100" s="21">
        <v>62</v>
      </c>
      <c r="B100" s="107">
        <v>2.9659722222222298</v>
      </c>
      <c r="C100" s="155"/>
    </row>
    <row r="101" spans="1:3">
      <c r="A101" s="21">
        <v>63</v>
      </c>
      <c r="B101" s="107">
        <v>3.0076388888888901</v>
      </c>
      <c r="C101" s="155"/>
    </row>
    <row r="102" spans="1:3">
      <c r="A102" s="21">
        <v>64</v>
      </c>
      <c r="B102" s="107">
        <v>3.0493055555555602</v>
      </c>
      <c r="C102" s="155"/>
    </row>
    <row r="103" spans="1:3">
      <c r="A103" s="21">
        <v>65</v>
      </c>
      <c r="B103" s="107">
        <v>3.0909722222222298</v>
      </c>
      <c r="C103" s="155"/>
    </row>
    <row r="104" spans="1:3">
      <c r="A104" s="21">
        <v>66</v>
      </c>
      <c r="B104" s="107">
        <v>3.1326388888888901</v>
      </c>
      <c r="C104" s="147"/>
    </row>
    <row r="105" spans="1:3">
      <c r="A105" s="21">
        <v>67</v>
      </c>
      <c r="B105" s="107">
        <v>3.1743055555555602</v>
      </c>
      <c r="C105" s="147"/>
    </row>
    <row r="106" spans="1:3">
      <c r="A106" s="21">
        <v>68</v>
      </c>
      <c r="B106" s="107">
        <v>3.2159722222222298</v>
      </c>
      <c r="C106" s="147"/>
    </row>
    <row r="107" spans="1:3">
      <c r="A107" s="21">
        <v>69</v>
      </c>
      <c r="B107" s="107">
        <v>3.2576388888888901</v>
      </c>
      <c r="C107" s="147"/>
    </row>
    <row r="108" spans="1:3">
      <c r="A108" s="21">
        <v>70</v>
      </c>
      <c r="B108" s="107">
        <v>3.2993055555555602</v>
      </c>
      <c r="C108" s="147"/>
    </row>
    <row r="109" spans="1:3">
      <c r="A109" s="21">
        <v>71</v>
      </c>
      <c r="B109" s="107">
        <v>3.3409722222222298</v>
      </c>
      <c r="C109" s="147"/>
    </row>
    <row r="110" spans="1:3">
      <c r="A110" s="21">
        <v>72</v>
      </c>
      <c r="B110" s="107">
        <v>3.3826388888888901</v>
      </c>
      <c r="C110" s="147"/>
    </row>
    <row r="111" spans="1:3">
      <c r="A111" s="21">
        <v>73</v>
      </c>
      <c r="B111" s="107">
        <v>3.4243055555555602</v>
      </c>
      <c r="C111" s="147"/>
    </row>
    <row r="112" spans="1:3">
      <c r="A112" s="21">
        <v>74</v>
      </c>
      <c r="B112" s="107">
        <v>3.4659722222222298</v>
      </c>
      <c r="C112" s="147"/>
    </row>
    <row r="113" spans="1:3">
      <c r="A113" s="21">
        <v>75</v>
      </c>
      <c r="B113" s="107">
        <v>3.5076388888888901</v>
      </c>
      <c r="C113" s="147"/>
    </row>
    <row r="114" spans="1:3">
      <c r="A114" s="21">
        <v>76</v>
      </c>
      <c r="B114" s="107">
        <v>3.5493055555555602</v>
      </c>
      <c r="C114" s="147"/>
    </row>
    <row r="115" spans="1:3">
      <c r="A115" s="21">
        <v>77</v>
      </c>
      <c r="B115" s="107">
        <v>3.5909722222222298</v>
      </c>
      <c r="C115" s="147"/>
    </row>
    <row r="116" spans="1:3">
      <c r="A116" s="21">
        <v>78</v>
      </c>
      <c r="B116" s="107">
        <v>3.6326388888888901</v>
      </c>
      <c r="C116" s="147"/>
    </row>
    <row r="117" spans="1:3">
      <c r="A117" s="21">
        <v>79</v>
      </c>
      <c r="B117" s="107">
        <v>3.6743055555555602</v>
      </c>
      <c r="C117" s="147"/>
    </row>
    <row r="118" spans="1:3">
      <c r="A118" s="21">
        <v>80</v>
      </c>
      <c r="B118" s="107">
        <v>3.7159722222222298</v>
      </c>
      <c r="C118" s="147"/>
    </row>
    <row r="119" spans="1:3">
      <c r="A119" s="21">
        <v>81</v>
      </c>
      <c r="B119" s="107">
        <v>3.7576388888888901</v>
      </c>
      <c r="C119" s="147"/>
    </row>
    <row r="120" spans="1:3">
      <c r="A120" s="21">
        <v>82</v>
      </c>
      <c r="B120" s="107">
        <v>3.7993055555555602</v>
      </c>
      <c r="C120" s="147"/>
    </row>
    <row r="121" spans="1:3">
      <c r="A121" s="21">
        <v>83</v>
      </c>
      <c r="B121" s="107">
        <v>3.8409722222222298</v>
      </c>
      <c r="C121" s="147"/>
    </row>
    <row r="122" spans="1:3">
      <c r="A122" s="21">
        <v>84</v>
      </c>
      <c r="B122" s="107">
        <v>3.8826388888888901</v>
      </c>
      <c r="C122" s="147"/>
    </row>
    <row r="123" spans="1:3">
      <c r="A123" s="21">
        <v>85</v>
      </c>
      <c r="B123" s="107">
        <v>3.9243055555555602</v>
      </c>
      <c r="C123" s="147"/>
    </row>
    <row r="124" spans="1:3">
      <c r="A124" s="21">
        <v>86</v>
      </c>
      <c r="B124" s="107">
        <v>3.9659722222222298</v>
      </c>
      <c r="C124" s="147"/>
    </row>
    <row r="125" spans="1:3">
      <c r="A125" s="21">
        <v>87</v>
      </c>
      <c r="B125" s="107">
        <v>4.0076388888888896</v>
      </c>
      <c r="C125" s="148"/>
    </row>
    <row r="126" spans="1:3">
      <c r="A126" s="21">
        <v>88</v>
      </c>
      <c r="B126" s="107">
        <v>4.0493055555555602</v>
      </c>
      <c r="C126" s="303"/>
    </row>
    <row r="127" spans="1:3">
      <c r="A127" s="21">
        <v>89</v>
      </c>
      <c r="B127" s="107">
        <v>4.0909722222222298</v>
      </c>
      <c r="C127" s="304"/>
    </row>
    <row r="128" spans="1:3">
      <c r="A128" s="21">
        <v>90</v>
      </c>
      <c r="B128" s="107">
        <v>4.1326388888888896</v>
      </c>
      <c r="C128" s="304"/>
    </row>
    <row r="129" spans="1:3">
      <c r="A129" s="21">
        <v>91</v>
      </c>
      <c r="B129" s="107">
        <v>4.1743055555555602</v>
      </c>
      <c r="C129" s="304"/>
    </row>
    <row r="130" spans="1:3">
      <c r="A130" s="21">
        <v>92</v>
      </c>
      <c r="B130" s="107">
        <v>4.2159722222222298</v>
      </c>
      <c r="C130" s="304"/>
    </row>
    <row r="131" spans="1:3">
      <c r="A131" s="21">
        <v>93</v>
      </c>
      <c r="B131" s="107">
        <v>4.2576388888888896</v>
      </c>
      <c r="C131" s="304"/>
    </row>
    <row r="132" spans="1:3">
      <c r="A132" s="21">
        <v>94</v>
      </c>
      <c r="B132" s="107">
        <v>4.2993055555555602</v>
      </c>
      <c r="C132" s="304"/>
    </row>
    <row r="133" spans="1:3">
      <c r="A133" s="21">
        <v>95</v>
      </c>
      <c r="B133" s="107">
        <v>4.3409722222222298</v>
      </c>
      <c r="C133" s="304"/>
    </row>
    <row r="134" spans="1:3">
      <c r="A134" s="21">
        <v>96</v>
      </c>
      <c r="B134" s="107">
        <v>4.3826388888889003</v>
      </c>
      <c r="C134" s="304"/>
    </row>
    <row r="135" spans="1:3">
      <c r="A135" s="21">
        <v>97</v>
      </c>
      <c r="B135" s="107">
        <v>4.4243055555555602</v>
      </c>
      <c r="C135" s="304"/>
    </row>
    <row r="136" spans="1:3">
      <c r="A136" s="21">
        <v>98</v>
      </c>
      <c r="B136" s="107">
        <v>4.4659722222222298</v>
      </c>
      <c r="C136" s="304"/>
    </row>
    <row r="137" spans="1:3">
      <c r="A137" s="21">
        <v>99</v>
      </c>
      <c r="B137" s="107">
        <v>4.5076388888888896</v>
      </c>
      <c r="C137" s="304"/>
    </row>
    <row r="138" spans="1:3">
      <c r="A138" s="21">
        <v>100</v>
      </c>
      <c r="B138" s="107">
        <v>4.5493055555555602</v>
      </c>
      <c r="C138" s="304"/>
    </row>
    <row r="139" spans="1:3">
      <c r="A139" s="21">
        <v>101</v>
      </c>
      <c r="B139" s="107">
        <v>4.5909722222222298</v>
      </c>
      <c r="C139" s="304"/>
    </row>
    <row r="140" spans="1:3">
      <c r="A140" s="21">
        <v>102</v>
      </c>
      <c r="B140" s="107">
        <v>4.6326388888888896</v>
      </c>
      <c r="C140" s="304"/>
    </row>
    <row r="141" spans="1:3">
      <c r="A141" s="21">
        <v>103</v>
      </c>
      <c r="B141" s="107">
        <v>4.6743055555555602</v>
      </c>
      <c r="C141" s="304"/>
    </row>
    <row r="142" spans="1:3">
      <c r="A142" s="21">
        <v>104</v>
      </c>
      <c r="B142" s="107">
        <v>4.7159722222222298</v>
      </c>
      <c r="C142" s="304"/>
    </row>
    <row r="143" spans="1:3">
      <c r="A143" s="21">
        <v>105</v>
      </c>
      <c r="B143" s="107">
        <v>4.7576388888889003</v>
      </c>
      <c r="C143" s="304"/>
    </row>
    <row r="144" spans="1:3">
      <c r="A144" s="21">
        <v>106</v>
      </c>
      <c r="B144" s="107">
        <v>4.7993055555555602</v>
      </c>
      <c r="C144" s="304"/>
    </row>
    <row r="145" spans="1:3">
      <c r="A145" s="21">
        <v>107</v>
      </c>
      <c r="B145" s="107">
        <v>4.8409722222222298</v>
      </c>
      <c r="C145" s="304"/>
    </row>
    <row r="146" spans="1:3">
      <c r="A146" s="21">
        <v>108</v>
      </c>
      <c r="B146" s="107">
        <v>4.8826388888889003</v>
      </c>
      <c r="C146" s="304"/>
    </row>
    <row r="147" spans="1:3">
      <c r="A147" s="21">
        <v>109</v>
      </c>
      <c r="B147" s="107">
        <v>4.9243055555555602</v>
      </c>
      <c r="C147" s="304"/>
    </row>
    <row r="148" spans="1:3">
      <c r="A148" s="21">
        <v>110</v>
      </c>
      <c r="B148" s="107">
        <v>4.9659722222222298</v>
      </c>
      <c r="C148" s="304"/>
    </row>
    <row r="149" spans="1:3">
      <c r="A149" s="21">
        <v>111</v>
      </c>
      <c r="B149" s="107">
        <v>5.0076388888889003</v>
      </c>
      <c r="C149" s="305"/>
    </row>
    <row r="150" spans="1:3">
      <c r="A150" s="21">
        <v>112</v>
      </c>
      <c r="B150" s="107">
        <v>5.0493055555555602</v>
      </c>
      <c r="C150" s="103">
        <v>44939</v>
      </c>
    </row>
    <row r="151" spans="1:3">
      <c r="A151" s="21">
        <v>113</v>
      </c>
      <c r="B151" s="107">
        <v>5.0909722222222298</v>
      </c>
      <c r="C151" s="103">
        <v>44939</v>
      </c>
    </row>
    <row r="152" spans="1:3">
      <c r="A152" s="21">
        <v>114</v>
      </c>
      <c r="B152" s="107">
        <v>5.1326388888889003</v>
      </c>
      <c r="C152" s="103">
        <v>44939</v>
      </c>
    </row>
    <row r="153" spans="1:3">
      <c r="A153" s="21">
        <v>115</v>
      </c>
      <c r="B153" s="107">
        <v>5.1743055555555602</v>
      </c>
      <c r="C153" s="103">
        <v>44939</v>
      </c>
    </row>
    <row r="154" spans="1:3">
      <c r="A154" s="21">
        <v>116</v>
      </c>
      <c r="B154" s="107">
        <v>5.2159722222222298</v>
      </c>
      <c r="C154" s="103">
        <v>44939</v>
      </c>
    </row>
    <row r="155" spans="1:3">
      <c r="A155" s="21">
        <v>117</v>
      </c>
      <c r="B155" s="107">
        <v>5.2576388888889003</v>
      </c>
      <c r="C155" s="103">
        <v>44939</v>
      </c>
    </row>
    <row r="156" spans="1:3">
      <c r="A156" s="21">
        <v>118</v>
      </c>
      <c r="B156" s="107">
        <v>5.2993055555555602</v>
      </c>
      <c r="C156" s="103">
        <v>44939</v>
      </c>
    </row>
    <row r="157" spans="1:3">
      <c r="A157" s="21">
        <v>119</v>
      </c>
      <c r="B157" s="107">
        <v>5.3409722222222298</v>
      </c>
      <c r="C157" s="103">
        <v>44939</v>
      </c>
    </row>
    <row r="158" spans="1:3">
      <c r="A158" s="21">
        <v>120</v>
      </c>
      <c r="B158" s="107">
        <v>5.3826388888889003</v>
      </c>
      <c r="C158" s="103">
        <v>44939</v>
      </c>
    </row>
    <row r="159" spans="1:3">
      <c r="A159" s="21">
        <v>121</v>
      </c>
      <c r="B159" s="107">
        <v>5.4243055555555602</v>
      </c>
      <c r="C159" s="103">
        <v>44939</v>
      </c>
    </row>
    <row r="160" spans="1:3">
      <c r="A160" s="21">
        <v>122</v>
      </c>
      <c r="B160" s="107">
        <v>5.4659722222222298</v>
      </c>
      <c r="C160" s="103">
        <v>44939</v>
      </c>
    </row>
    <row r="161" spans="1:3">
      <c r="A161" s="21">
        <v>123</v>
      </c>
      <c r="B161" s="107">
        <v>5.5076388888889003</v>
      </c>
      <c r="C161" s="103">
        <v>44939</v>
      </c>
    </row>
    <row r="162" spans="1:3">
      <c r="A162" s="21">
        <v>124</v>
      </c>
      <c r="B162" s="107">
        <v>5.5493055555555602</v>
      </c>
      <c r="C162" s="103">
        <v>44939</v>
      </c>
    </row>
    <row r="163" spans="1:3">
      <c r="A163" s="21">
        <v>125</v>
      </c>
      <c r="B163" s="107">
        <v>5.5909722222222298</v>
      </c>
      <c r="C163" s="103">
        <v>44939</v>
      </c>
    </row>
    <row r="164" spans="1:3">
      <c r="A164" s="21">
        <v>126</v>
      </c>
      <c r="B164" s="107">
        <v>5.6326388888889003</v>
      </c>
      <c r="C164" s="103">
        <v>44939</v>
      </c>
    </row>
    <row r="167" spans="1:3" ht="27">
      <c r="A167" s="300" t="s">
        <v>858</v>
      </c>
      <c r="B167" s="301"/>
      <c r="C167" s="302"/>
    </row>
    <row r="168" spans="1:3">
      <c r="A168" s="5" t="s">
        <v>853</v>
      </c>
      <c r="B168" s="47">
        <v>43275</v>
      </c>
      <c r="C168" s="85" t="s">
        <v>859</v>
      </c>
    </row>
    <row r="169" spans="1:3">
      <c r="A169" s="5" t="s">
        <v>854</v>
      </c>
      <c r="B169" s="47">
        <f ca="1">NOW()</f>
        <v>46115.288208217593</v>
      </c>
      <c r="C169" s="85" t="s">
        <v>861</v>
      </c>
    </row>
    <row r="170" spans="1:3">
      <c r="A170" s="5" t="s">
        <v>850</v>
      </c>
      <c r="B170" s="144">
        <f ca="1">B169-B168</f>
        <v>2840.2882082175929</v>
      </c>
      <c r="C170" s="85" t="s">
        <v>860</v>
      </c>
    </row>
    <row r="171" spans="1:3">
      <c r="A171" s="5" t="s">
        <v>851</v>
      </c>
      <c r="B171" s="145">
        <f ca="1">B170/365</f>
        <v>7.7816115293632686</v>
      </c>
      <c r="C171" s="85" t="s">
        <v>860</v>
      </c>
    </row>
    <row r="172" spans="1:3">
      <c r="A172" s="5" t="s">
        <v>855</v>
      </c>
      <c r="B172" s="146">
        <f ca="1">B170*B175</f>
        <v>136333.83399444446</v>
      </c>
      <c r="C172" s="85" t="s">
        <v>860</v>
      </c>
    </row>
    <row r="173" spans="1:3">
      <c r="A173" s="5" t="s">
        <v>613</v>
      </c>
      <c r="B173" s="202">
        <v>155806</v>
      </c>
      <c r="C173" s="85" t="s">
        <v>859</v>
      </c>
    </row>
    <row r="174" spans="1:3">
      <c r="A174" s="5" t="s">
        <v>856</v>
      </c>
      <c r="B174" s="146">
        <f ca="1">B172-B173</f>
        <v>-19472.16600555554</v>
      </c>
      <c r="C174" s="85" t="s">
        <v>860</v>
      </c>
    </row>
    <row r="175" spans="1:3">
      <c r="A175" s="5" t="s">
        <v>395</v>
      </c>
      <c r="B175" s="203">
        <v>48</v>
      </c>
      <c r="C175" s="85" t="s">
        <v>859</v>
      </c>
    </row>
    <row r="176" spans="1:3">
      <c r="A176" s="5" t="s">
        <v>857</v>
      </c>
      <c r="B176" s="149">
        <f ca="1">B174/B175</f>
        <v>-405.6701251157404</v>
      </c>
      <c r="C176" s="85" t="s">
        <v>860</v>
      </c>
    </row>
    <row r="177" spans="1:3">
      <c r="A177" s="18" t="s">
        <v>1002</v>
      </c>
      <c r="B177" s="205">
        <v>210240</v>
      </c>
      <c r="C177" s="18" t="s">
        <v>1003</v>
      </c>
    </row>
    <row r="178" spans="1:3">
      <c r="A178" s="18" t="s">
        <v>856</v>
      </c>
      <c r="B178" s="205">
        <f>B177-B173</f>
        <v>54434</v>
      </c>
      <c r="C178" s="18" t="s">
        <v>1004</v>
      </c>
    </row>
    <row r="179" spans="1:3">
      <c r="A179" s="18" t="s">
        <v>857</v>
      </c>
      <c r="B179" s="206">
        <f>B178/B175</f>
        <v>1134.0416666666667</v>
      </c>
      <c r="C179" s="18" t="s">
        <v>860</v>
      </c>
    </row>
    <row r="180" spans="1:3">
      <c r="A180" s="18" t="s">
        <v>857</v>
      </c>
      <c r="B180" s="157">
        <f>B179/365</f>
        <v>3.1069634703196347</v>
      </c>
      <c r="C180" s="18" t="s">
        <v>860</v>
      </c>
    </row>
    <row r="181" spans="1:3">
      <c r="A181" s="21" t="s">
        <v>1006</v>
      </c>
      <c r="B181" s="204">
        <v>0</v>
      </c>
      <c r="C181" s="21" t="s">
        <v>1007</v>
      </c>
    </row>
    <row r="182" spans="1:3">
      <c r="A182" s="21" t="s">
        <v>1008</v>
      </c>
      <c r="B182" s="201">
        <f>B179+B181</f>
        <v>1134.0416666666667</v>
      </c>
      <c r="C182" s="21" t="s">
        <v>860</v>
      </c>
    </row>
    <row r="188" spans="1:3">
      <c r="A188" s="291" t="s">
        <v>1055</v>
      </c>
      <c r="B188" s="292"/>
      <c r="C188" s="293"/>
    </row>
    <row r="189" spans="1:3">
      <c r="A189" s="5" t="s">
        <v>1053</v>
      </c>
      <c r="B189" s="207">
        <v>2218984</v>
      </c>
      <c r="C189" s="294" t="s">
        <v>1059</v>
      </c>
    </row>
    <row r="190" spans="1:3">
      <c r="A190" s="5" t="s">
        <v>1054</v>
      </c>
      <c r="B190" s="207">
        <v>16000</v>
      </c>
      <c r="C190" s="295"/>
    </row>
    <row r="191" spans="1:3">
      <c r="A191" s="5" t="s">
        <v>1056</v>
      </c>
      <c r="B191" s="208">
        <f>B189/B190</f>
        <v>138.6865</v>
      </c>
      <c r="C191" s="295"/>
    </row>
    <row r="192" spans="1:3">
      <c r="A192" s="5" t="s">
        <v>1057</v>
      </c>
      <c r="B192" s="209">
        <f>B191/24</f>
        <v>5.7786041666666668</v>
      </c>
      <c r="C192" s="296"/>
    </row>
    <row r="193" spans="1:3">
      <c r="A193" s="18" t="s">
        <v>1058</v>
      </c>
      <c r="B193" s="210">
        <v>160</v>
      </c>
      <c r="C193" s="297" t="s">
        <v>1063</v>
      </c>
    </row>
    <row r="194" spans="1:3">
      <c r="A194" s="18" t="s">
        <v>1060</v>
      </c>
      <c r="B194" s="211">
        <f>B192</f>
        <v>5.7786041666666668</v>
      </c>
      <c r="C194" s="298"/>
    </row>
    <row r="195" spans="1:3">
      <c r="A195" s="18" t="s">
        <v>1057</v>
      </c>
      <c r="B195" s="211">
        <f>B193*B194</f>
        <v>924.57666666666671</v>
      </c>
      <c r="C195" s="298"/>
    </row>
    <row r="196" spans="1:3">
      <c r="A196" s="18" t="s">
        <v>1061</v>
      </c>
      <c r="B196" s="211">
        <v>365</v>
      </c>
      <c r="C196" s="298"/>
    </row>
    <row r="197" spans="1:3">
      <c r="A197" s="18" t="s">
        <v>1062</v>
      </c>
      <c r="B197" s="157">
        <f>B195/B196</f>
        <v>2.5330867579908678</v>
      </c>
      <c r="C197" s="299"/>
    </row>
    <row r="198" spans="1:3">
      <c r="A198" s="5" t="s">
        <v>1064</v>
      </c>
      <c r="B198" s="212">
        <v>18</v>
      </c>
      <c r="C198" s="294" t="s">
        <v>1067</v>
      </c>
    </row>
    <row r="199" spans="1:3">
      <c r="A199" s="5" t="s">
        <v>1065</v>
      </c>
      <c r="B199" s="213">
        <f>B197</f>
        <v>2.5330867579908678</v>
      </c>
      <c r="C199" s="295"/>
    </row>
    <row r="200" spans="1:3">
      <c r="A200" s="5" t="s">
        <v>1066</v>
      </c>
      <c r="B200" s="213">
        <f>B198*B199</f>
        <v>45.595561643835623</v>
      </c>
      <c r="C200" s="296"/>
    </row>
    <row r="205" spans="1:3" ht="14.25">
      <c r="A205" s="21" t="s">
        <v>1154</v>
      </c>
      <c r="B205" s="188" t="s">
        <v>978</v>
      </c>
    </row>
  </sheetData>
  <mergeCells count="10">
    <mergeCell ref="C126:C149"/>
    <mergeCell ref="A1:C1"/>
    <mergeCell ref="A13:C13"/>
    <mergeCell ref="A37:C37"/>
    <mergeCell ref="A33:C33"/>
    <mergeCell ref="A188:C188"/>
    <mergeCell ref="C189:C192"/>
    <mergeCell ref="C193:C197"/>
    <mergeCell ref="C198:C200"/>
    <mergeCell ref="A167:C16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5"/>
  <sheetViews>
    <sheetView topLeftCell="A31" zoomScale="90" zoomScaleNormal="90" workbookViewId="0">
      <selection activeCell="B16" sqref="B16"/>
    </sheetView>
  </sheetViews>
  <sheetFormatPr defaultColWidth="9" defaultRowHeight="13.5"/>
  <cols>
    <col min="1" max="16384" width="9" style="9"/>
  </cols>
  <sheetData>
    <row r="1" spans="1:4">
      <c r="A1" s="312" t="s">
        <v>521</v>
      </c>
      <c r="B1" s="312"/>
      <c r="C1" s="312"/>
      <c r="D1" s="312"/>
    </row>
    <row r="2" spans="1:4">
      <c r="A2" s="18" t="s">
        <v>146</v>
      </c>
      <c r="B2" s="18" t="s">
        <v>73</v>
      </c>
      <c r="C2" s="18" t="s">
        <v>147</v>
      </c>
      <c r="D2" s="18" t="s">
        <v>520</v>
      </c>
    </row>
    <row r="3" spans="1:4">
      <c r="A3" s="22" t="s">
        <v>155</v>
      </c>
      <c r="B3" s="22">
        <v>60</v>
      </c>
      <c r="C3" s="22">
        <v>60</v>
      </c>
      <c r="D3" s="5">
        <f>C3-B3</f>
        <v>0</v>
      </c>
    </row>
    <row r="4" spans="1:4">
      <c r="A4" s="22" t="s">
        <v>156</v>
      </c>
      <c r="B4" s="22">
        <v>60</v>
      </c>
      <c r="C4" s="22">
        <v>60</v>
      </c>
      <c r="D4" s="5">
        <f t="shared" ref="D4:D20" si="0">C4-B4</f>
        <v>0</v>
      </c>
    </row>
    <row r="5" spans="1:4">
      <c r="A5" s="22" t="s">
        <v>157</v>
      </c>
      <c r="B5" s="22">
        <v>120</v>
      </c>
      <c r="C5" s="22">
        <v>120</v>
      </c>
      <c r="D5" s="5">
        <f t="shared" si="0"/>
        <v>0</v>
      </c>
    </row>
    <row r="6" spans="1:4">
      <c r="A6" s="30" t="s">
        <v>149</v>
      </c>
      <c r="B6" s="30">
        <v>100</v>
      </c>
      <c r="C6" s="30">
        <v>160</v>
      </c>
      <c r="D6" s="65">
        <f t="shared" si="0"/>
        <v>60</v>
      </c>
    </row>
    <row r="7" spans="1:4">
      <c r="A7" s="22" t="s">
        <v>77</v>
      </c>
      <c r="B7" s="22">
        <v>160</v>
      </c>
      <c r="C7" s="22">
        <v>160</v>
      </c>
      <c r="D7" s="5">
        <f t="shared" si="0"/>
        <v>0</v>
      </c>
    </row>
    <row r="8" spans="1:4">
      <c r="A8" s="22" t="s">
        <v>153</v>
      </c>
      <c r="B8" s="22">
        <v>140</v>
      </c>
      <c r="C8" s="22">
        <v>140</v>
      </c>
      <c r="D8" s="5">
        <f t="shared" si="0"/>
        <v>0</v>
      </c>
    </row>
    <row r="9" spans="1:4">
      <c r="A9" s="22" t="s">
        <v>74</v>
      </c>
      <c r="B9" s="22">
        <v>140</v>
      </c>
      <c r="C9" s="22">
        <v>140</v>
      </c>
      <c r="D9" s="5">
        <f t="shared" si="0"/>
        <v>0</v>
      </c>
    </row>
    <row r="10" spans="1:4">
      <c r="A10" s="30" t="s">
        <v>148</v>
      </c>
      <c r="B10" s="30">
        <v>10</v>
      </c>
      <c r="C10" s="30">
        <v>160</v>
      </c>
      <c r="D10" s="65">
        <f t="shared" si="0"/>
        <v>150</v>
      </c>
    </row>
    <row r="11" spans="1:4">
      <c r="A11" s="30" t="s">
        <v>150</v>
      </c>
      <c r="B11" s="30">
        <v>109</v>
      </c>
      <c r="C11" s="30">
        <v>160</v>
      </c>
      <c r="D11" s="65">
        <f t="shared" si="0"/>
        <v>51</v>
      </c>
    </row>
    <row r="12" spans="1:4">
      <c r="A12" s="22" t="s">
        <v>152</v>
      </c>
      <c r="B12" s="22">
        <v>160</v>
      </c>
      <c r="C12" s="22">
        <v>160</v>
      </c>
      <c r="D12" s="5">
        <f t="shared" si="0"/>
        <v>0</v>
      </c>
    </row>
    <row r="13" spans="1:4">
      <c r="A13" s="22" t="s">
        <v>154</v>
      </c>
      <c r="B13" s="22">
        <v>160</v>
      </c>
      <c r="C13" s="22">
        <v>160</v>
      </c>
      <c r="D13" s="5">
        <f t="shared" si="0"/>
        <v>0</v>
      </c>
    </row>
    <row r="14" spans="1:4">
      <c r="A14" s="30" t="s">
        <v>159</v>
      </c>
      <c r="B14" s="30">
        <v>109</v>
      </c>
      <c r="C14" s="30">
        <v>160</v>
      </c>
      <c r="D14" s="65">
        <f t="shared" si="0"/>
        <v>51</v>
      </c>
    </row>
    <row r="15" spans="1:4">
      <c r="A15" s="30" t="s">
        <v>158</v>
      </c>
      <c r="B15" s="30">
        <v>100</v>
      </c>
      <c r="C15" s="30">
        <v>160</v>
      </c>
      <c r="D15" s="65">
        <f t="shared" si="0"/>
        <v>60</v>
      </c>
    </row>
    <row r="16" spans="1:4">
      <c r="A16" s="22" t="s">
        <v>151</v>
      </c>
      <c r="B16" s="22">
        <v>160</v>
      </c>
      <c r="C16" s="22">
        <v>160</v>
      </c>
      <c r="D16" s="5">
        <f t="shared" si="0"/>
        <v>0</v>
      </c>
    </row>
    <row r="17" spans="1:4">
      <c r="A17" s="22" t="s">
        <v>75</v>
      </c>
      <c r="B17" s="22">
        <v>160</v>
      </c>
      <c r="C17" s="22">
        <v>160</v>
      </c>
      <c r="D17" s="5">
        <f t="shared" si="0"/>
        <v>0</v>
      </c>
    </row>
    <row r="18" spans="1:4">
      <c r="A18" s="22" t="s">
        <v>83</v>
      </c>
      <c r="B18" s="22">
        <v>160</v>
      </c>
      <c r="C18" s="22">
        <v>160</v>
      </c>
      <c r="D18" s="5">
        <f t="shared" si="0"/>
        <v>0</v>
      </c>
    </row>
    <row r="19" spans="1:4">
      <c r="A19" s="30" t="s">
        <v>78</v>
      </c>
      <c r="B19" s="30">
        <v>100</v>
      </c>
      <c r="C19" s="30">
        <v>160</v>
      </c>
      <c r="D19" s="65">
        <f t="shared" si="0"/>
        <v>60</v>
      </c>
    </row>
    <row r="20" spans="1:4">
      <c r="A20" s="22" t="s">
        <v>76</v>
      </c>
      <c r="B20" s="22">
        <v>160</v>
      </c>
      <c r="C20" s="22">
        <v>160</v>
      </c>
      <c r="D20" s="5">
        <f t="shared" si="0"/>
        <v>0</v>
      </c>
    </row>
    <row r="21" spans="1:4">
      <c r="A21" s="9" t="s">
        <v>522</v>
      </c>
      <c r="B21" s="9">
        <f>D21</f>
        <v>432</v>
      </c>
      <c r="C21" s="9">
        <v>1232</v>
      </c>
      <c r="D21" s="9">
        <f>SUM(D3:D20)</f>
        <v>432</v>
      </c>
    </row>
    <row r="22" spans="1:4">
      <c r="A22" s="21" t="s">
        <v>523</v>
      </c>
      <c r="B22" s="21">
        <v>30</v>
      </c>
      <c r="C22" s="21">
        <v>21</v>
      </c>
      <c r="D22" s="21">
        <v>7</v>
      </c>
    </row>
    <row r="23" spans="1:4">
      <c r="A23" s="21" t="s">
        <v>132</v>
      </c>
      <c r="B23" s="21">
        <f>B21*B22</f>
        <v>12960</v>
      </c>
      <c r="C23" s="21">
        <f>C21*C22</f>
        <v>25872</v>
      </c>
      <c r="D23" s="21">
        <f>D21*D22</f>
        <v>3024</v>
      </c>
    </row>
    <row r="24" spans="1:4">
      <c r="A24" s="21" t="s">
        <v>524</v>
      </c>
      <c r="B24" s="74">
        <f>B23/30</f>
        <v>432</v>
      </c>
      <c r="C24" s="74">
        <f>C23/30</f>
        <v>862.4</v>
      </c>
      <c r="D24" s="74">
        <f>D23/30</f>
        <v>100.8</v>
      </c>
    </row>
    <row r="25" spans="1:4">
      <c r="A25" s="21" t="s">
        <v>525</v>
      </c>
      <c r="B25" s="74">
        <f>B24/12</f>
        <v>36</v>
      </c>
      <c r="C25" s="74">
        <f>C24/12</f>
        <v>71.86666666666666</v>
      </c>
      <c r="D25" s="74">
        <f>D24/12</f>
        <v>8.4</v>
      </c>
    </row>
  </sheetData>
  <sortState xmlns:xlrd2="http://schemas.microsoft.com/office/spreadsheetml/2017/richdata2" ref="A3:C20">
    <sortCondition ref="C4"/>
  </sortState>
  <mergeCells count="1">
    <mergeCell ref="A1:D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49</vt:i4>
      </vt:variant>
    </vt:vector>
  </HeadingPairs>
  <TitlesOfParts>
    <vt:vector size="49" baseType="lpstr">
      <vt:lpstr>管理手册</vt:lpstr>
      <vt:lpstr>基本信息</vt:lpstr>
      <vt:lpstr>奖励线</vt:lpstr>
      <vt:lpstr>赏金任务</vt:lpstr>
      <vt:lpstr>记录表</vt:lpstr>
      <vt:lpstr>繁荣度</vt:lpstr>
      <vt:lpstr>腐败名单</vt:lpstr>
      <vt:lpstr>时间计算</vt:lpstr>
      <vt:lpstr>升级计划</vt:lpstr>
      <vt:lpstr>修炼项目</vt:lpstr>
      <vt:lpstr>成员名单</vt:lpstr>
      <vt:lpstr>3750点</vt:lpstr>
      <vt:lpstr>入帮15天</vt:lpstr>
      <vt:lpstr>混帮者</vt:lpstr>
      <vt:lpstr>开除上限</vt:lpstr>
      <vt:lpstr>200万帮贡</vt:lpstr>
      <vt:lpstr>个人历史帮贡标准</vt:lpstr>
      <vt:lpstr>薪水兑换</vt:lpstr>
      <vt:lpstr>帮派地图</vt:lpstr>
      <vt:lpstr>维护时间</vt:lpstr>
      <vt:lpstr>敌对关系</vt:lpstr>
      <vt:lpstr>帮派技能</vt:lpstr>
      <vt:lpstr>帮派资金</vt:lpstr>
      <vt:lpstr>3750点帮贡</vt:lpstr>
      <vt:lpstr>帮派成员</vt:lpstr>
      <vt:lpstr>跑商帮贡</vt:lpstr>
      <vt:lpstr>平衡关系</vt:lpstr>
      <vt:lpstr>帮派宣言</vt:lpstr>
      <vt:lpstr>帮派帮规</vt:lpstr>
      <vt:lpstr>清除拖欠</vt:lpstr>
      <vt:lpstr>金银锦盒</vt:lpstr>
      <vt:lpstr>一级帮派</vt:lpstr>
      <vt:lpstr>二级帮派</vt:lpstr>
      <vt:lpstr>三级帮派</vt:lpstr>
      <vt:lpstr>四级帮派</vt:lpstr>
      <vt:lpstr>五级帮派</vt:lpstr>
      <vt:lpstr>六级帮派</vt:lpstr>
      <vt:lpstr>七级帮派</vt:lpstr>
      <vt:lpstr>青龙任务</vt:lpstr>
      <vt:lpstr>帮派储备金</vt:lpstr>
      <vt:lpstr>1傲来海阔天空福地</vt:lpstr>
      <vt:lpstr>社区维护任务</vt:lpstr>
      <vt:lpstr>跑商票数</vt:lpstr>
      <vt:lpstr>生活技能</vt:lpstr>
      <vt:lpstr>屏蔽物品</vt:lpstr>
      <vt:lpstr>帮派纪念册</vt:lpstr>
      <vt:lpstr>厢房任务</vt:lpstr>
      <vt:lpstr>帮派迷宫 </vt:lpstr>
      <vt:lpstr>写给未来</vt:lpstr>
    </vt:vector>
  </TitlesOfParts>
  <Company>www.liyongsheng.com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liyongsheng</dc:creator>
  <cp:lastModifiedBy>永生 李</cp:lastModifiedBy>
  <dcterms:created xsi:type="dcterms:W3CDTF">2018-06-30T23:46:21Z</dcterms:created>
  <dcterms:modified xsi:type="dcterms:W3CDTF">2026-04-02T22:55:24Z</dcterms:modified>
</cp:coreProperties>
</file>